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estione Clienti\ACQUEDOTTO\LARIO RETI HOLDING - DATI\DOCUMENTI SPORTELLO\TARIFFE\TABELLA TARIFFE SU SITO\"/>
    </mc:Choice>
  </mc:AlternateContent>
  <xr:revisionPtr revIDLastSave="0" documentId="13_ncr:1_{361A5C57-F515-41F2-8C35-7BE334BB1D0D}" xr6:coauthVersionLast="47" xr6:coauthVersionMax="47" xr10:uidLastSave="{00000000-0000-0000-0000-000000000000}"/>
  <workbookProtection workbookAlgorithmName="SHA-512" workbookHashValue="Jhx9pRNdwzX7AJnWkMmwRql6ewhxsziNJDpGLMBkpnefIzEkKU0H4cU7qbfFUDJ2JIBKBIYVzneaGzvCZaa96Q==" workbookSaltValue="6SWLO6Wq7ddNXjwe0ymMGQ==" workbookSpinCount="100000" lockStructure="1"/>
  <bookViews>
    <workbookView xWindow="-120" yWindow="-120" windowWidth="29040" windowHeight="15720" xr2:uid="{7908F132-61E5-418A-B9A0-8CEE8093EEB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E45" i="1"/>
  <c r="E44" i="1"/>
  <c r="C40" i="1"/>
  <c r="E40" i="1" s="1"/>
  <c r="C37" i="1"/>
  <c r="E37" i="1" s="1"/>
  <c r="C34" i="1"/>
  <c r="E34" i="1" s="1"/>
  <c r="C31" i="1"/>
  <c r="E31" i="1" s="1"/>
  <c r="C28" i="1"/>
  <c r="E28" i="1" s="1"/>
  <c r="C23" i="1"/>
  <c r="E23" i="1" s="1"/>
  <c r="E21" i="1" s="1"/>
  <c r="C19" i="1"/>
  <c r="E19" i="1" s="1"/>
  <c r="E17" i="1" s="1"/>
  <c r="C15" i="1"/>
  <c r="E15" i="1" s="1"/>
  <c r="C14" i="1"/>
  <c r="E14" i="1" s="1"/>
  <c r="C13" i="1"/>
  <c r="E13" i="1" s="1"/>
  <c r="C12" i="1"/>
  <c r="E12" i="1" s="1"/>
  <c r="E42" i="1" l="1"/>
  <c r="E10" i="1"/>
  <c r="E25" i="1"/>
  <c r="E49" i="1" l="1"/>
  <c r="E50" i="1" s="1"/>
  <c r="E51" i="1" s="1"/>
  <c r="E53" i="1" s="1"/>
</calcChain>
</file>

<file path=xl/sharedStrings.xml><?xml version="1.0" encoding="utf-8"?>
<sst xmlns="http://schemas.openxmlformats.org/spreadsheetml/2006/main" count="66" uniqueCount="41">
  <si>
    <r>
      <t xml:space="preserve">USO </t>
    </r>
    <r>
      <rPr>
        <u/>
        <sz val="14"/>
        <color theme="0"/>
        <rFont val="Century Gothic"/>
        <family val="2"/>
      </rPr>
      <t>CONDOMINIALE</t>
    </r>
  </si>
  <si>
    <t xml:space="preserve">USO DOMESTICO RESIDENTE </t>
  </si>
  <si>
    <t>Consumo annuo pari a  mc:</t>
  </si>
  <si>
    <t>numero componenti nucleo fam.</t>
  </si>
  <si>
    <t>Soggetto fognatura (SI/NO)</t>
  </si>
  <si>
    <t>SI</t>
  </si>
  <si>
    <t>Soggetto depurazione (SI/NO)</t>
  </si>
  <si>
    <t xml:space="preserve">  A) Acquedotto</t>
  </si>
  <si>
    <t>Fascia tariffaria</t>
  </si>
  <si>
    <t>mc</t>
  </si>
  <si>
    <t>tariffa</t>
  </si>
  <si>
    <t>totale</t>
  </si>
  <si>
    <t>Fogna</t>
  </si>
  <si>
    <t>da 0 a 19 mc/anno/px</t>
  </si>
  <si>
    <t>da 19 a 55 mc/anno/px</t>
  </si>
  <si>
    <t>NO</t>
  </si>
  <si>
    <t>da 55  a 75 mc/anno/px</t>
  </si>
  <si>
    <t>oltre 75 mc/anno/px</t>
  </si>
  <si>
    <t xml:space="preserve">  B) Fognatura</t>
  </si>
  <si>
    <t xml:space="preserve">  C) Depurazione </t>
  </si>
  <si>
    <t xml:space="preserve">  D) Oneri di perequazione (*)</t>
  </si>
  <si>
    <t>UI1</t>
  </si>
  <si>
    <t>UI2</t>
  </si>
  <si>
    <t>Quota MTI-3</t>
  </si>
  <si>
    <t>UI3</t>
  </si>
  <si>
    <t>UI4</t>
  </si>
  <si>
    <t xml:space="preserve">  E) Quota Fissa annua</t>
  </si>
  <si>
    <t>nr</t>
  </si>
  <si>
    <t>Q.fissa acquedotto</t>
  </si>
  <si>
    <t>Q.fissa fognatura</t>
  </si>
  <si>
    <t>Q.fissa depurazione</t>
  </si>
  <si>
    <t>Nr Concessioni</t>
  </si>
  <si>
    <t>Totale</t>
  </si>
  <si>
    <t>IVA 10%</t>
  </si>
  <si>
    <t>TOTALE</t>
  </si>
  <si>
    <t>Costo medio al mc</t>
  </si>
  <si>
    <t>(*) Gli oneri di perequazione  si applicano alle componenti di acquedotto + fognatura + depurazione.</t>
  </si>
  <si>
    <t xml:space="preserve">     Se l'utenza non è allacciata alla fognatura, la perequazione si calcola solo sulla componente acquedotto</t>
  </si>
  <si>
    <t xml:space="preserve">     Se l'utenza è allacciata alla fognatura ma non recaoita al depuratore, la perequazione si calcola sulle </t>
  </si>
  <si>
    <t xml:space="preserve">     componenti acquedotto + fognatura</t>
  </si>
  <si>
    <t>Tabella per simulazione
- Tariffa in vigore al 01/01/2026 -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</si>
</sst>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0_-;\-* #,##0.000_-;_-* &quot;-&quot;??_-;_-@_-"/>
    <numFmt numFmtId="165" formatCode="_-* #,##0.00000_-;\-* #,##0.00000_-;_-* &quot;-&quot;??_-;_-@_-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entury Gothic"/>
      <family val="2"/>
    </font>
    <font>
      <sz val="11"/>
      <color theme="0"/>
      <name val="Century Gothic"/>
      <family val="2"/>
    </font>
    <font>
      <sz val="14"/>
      <color theme="0"/>
      <name val="Century Gothic"/>
      <family val="2"/>
    </font>
    <font>
      <u/>
      <sz val="14"/>
      <color theme="0"/>
      <name val="Century Gothic"/>
      <family val="2"/>
    </font>
    <font>
      <sz val="12"/>
      <color theme="0"/>
      <name val="Century Gothic"/>
      <family val="2"/>
    </font>
    <font>
      <b/>
      <sz val="16"/>
      <color rgb="FF0093B6"/>
      <name val="Century Gothic"/>
      <family val="2"/>
    </font>
    <font>
      <b/>
      <sz val="12"/>
      <color theme="1" tint="0.249977111117893"/>
      <name val="Century Gothic"/>
      <family val="2"/>
    </font>
    <font>
      <b/>
      <sz val="11"/>
      <color theme="1"/>
      <name val="Century Gothic"/>
      <family val="2"/>
    </font>
    <font>
      <i/>
      <sz val="10"/>
      <color theme="1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sz val="11"/>
      <color rgb="FF0070C0"/>
      <name val="Century Gothic"/>
      <family val="2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93B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2" borderId="0" xfId="0" applyFill="1"/>
    <xf numFmtId="0" fontId="3" fillId="3" borderId="0" xfId="0" applyFont="1" applyFill="1"/>
    <xf numFmtId="0" fontId="4" fillId="2" borderId="0" xfId="0" applyFont="1" applyFill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/>
    <xf numFmtId="0" fontId="8" fillId="5" borderId="3" xfId="0" applyFont="1" applyFill="1" applyBorder="1"/>
    <xf numFmtId="2" fontId="8" fillId="5" borderId="4" xfId="0" applyNumberFormat="1" applyFont="1" applyFill="1" applyBorder="1"/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5" xfId="0" applyFont="1" applyBorder="1"/>
    <xf numFmtId="0" fontId="11" fillId="0" borderId="0" xfId="0" applyFont="1"/>
    <xf numFmtId="164" fontId="13" fillId="0" borderId="0" xfId="1" applyNumberFormat="1" applyFont="1" applyBorder="1"/>
    <xf numFmtId="2" fontId="12" fillId="0" borderId="6" xfId="0" applyNumberFormat="1" applyFont="1" applyBorder="1"/>
    <xf numFmtId="0" fontId="0" fillId="0" borderId="7" xfId="0" applyBorder="1"/>
    <xf numFmtId="0" fontId="11" fillId="0" borderId="8" xfId="0" applyFont="1" applyBorder="1"/>
    <xf numFmtId="164" fontId="13" fillId="0" borderId="8" xfId="1" applyNumberFormat="1" applyFont="1" applyBorder="1"/>
    <xf numFmtId="2" fontId="12" fillId="0" borderId="9" xfId="0" applyNumberFormat="1" applyFont="1" applyBorder="1"/>
    <xf numFmtId="0" fontId="0" fillId="0" borderId="2" xfId="0" applyBorder="1"/>
    <xf numFmtId="2" fontId="9" fillId="0" borderId="4" xfId="0" applyNumberFormat="1" applyFont="1" applyBorder="1" applyAlignment="1">
      <alignment horizontal="center"/>
    </xf>
    <xf numFmtId="0" fontId="0" fillId="0" borderId="5" xfId="0" applyBorder="1"/>
    <xf numFmtId="0" fontId="12" fillId="0" borderId="0" xfId="0" applyFont="1"/>
    <xf numFmtId="0" fontId="12" fillId="0" borderId="8" xfId="0" applyFont="1" applyBorder="1"/>
    <xf numFmtId="0" fontId="8" fillId="5" borderId="10" xfId="0" applyFont="1" applyFill="1" applyBorder="1"/>
    <xf numFmtId="0" fontId="8" fillId="5" borderId="11" xfId="0" applyFont="1" applyFill="1" applyBorder="1"/>
    <xf numFmtId="2" fontId="8" fillId="5" borderId="12" xfId="0" applyNumberFormat="1" applyFont="1" applyFill="1" applyBorder="1"/>
    <xf numFmtId="0" fontId="14" fillId="0" borderId="1" xfId="0" applyFont="1" applyBorder="1"/>
    <xf numFmtId="0" fontId="9" fillId="0" borderId="0" xfId="0" applyFont="1" applyAlignment="1">
      <alignment horizontal="center"/>
    </xf>
    <xf numFmtId="2" fontId="9" fillId="0" borderId="6" xfId="0" applyNumberFormat="1" applyFont="1" applyBorder="1" applyAlignment="1">
      <alignment horizontal="center"/>
    </xf>
    <xf numFmtId="165" fontId="13" fillId="0" borderId="0" xfId="1" applyNumberFormat="1" applyFont="1" applyBorder="1"/>
    <xf numFmtId="0" fontId="9" fillId="0" borderId="1" xfId="0" applyFont="1" applyBorder="1"/>
    <xf numFmtId="0" fontId="13" fillId="0" borderId="8" xfId="0" applyFont="1" applyBorder="1"/>
    <xf numFmtId="43" fontId="8" fillId="5" borderId="12" xfId="0" applyNumberFormat="1" applyFont="1" applyFill="1" applyBorder="1"/>
    <xf numFmtId="14" fontId="9" fillId="0" borderId="0" xfId="0" applyNumberFormat="1" applyFont="1" applyAlignment="1">
      <alignment horizontal="center"/>
    </xf>
    <xf numFmtId="0" fontId="9" fillId="0" borderId="6" xfId="0" applyFont="1" applyBorder="1" applyAlignment="1">
      <alignment horizontal="center"/>
    </xf>
    <xf numFmtId="14" fontId="9" fillId="0" borderId="0" xfId="0" applyNumberFormat="1" applyFont="1"/>
    <xf numFmtId="0" fontId="9" fillId="0" borderId="6" xfId="0" applyFont="1" applyBorder="1"/>
    <xf numFmtId="0" fontId="9" fillId="0" borderId="5" xfId="0" applyFont="1" applyBorder="1"/>
    <xf numFmtId="0" fontId="7" fillId="4" borderId="1" xfId="0" applyFont="1" applyFill="1" applyBorder="1" applyAlignment="1" applyProtection="1">
      <alignment horizontal="center"/>
      <protection locked="0"/>
    </xf>
    <xf numFmtId="43" fontId="12" fillId="0" borderId="6" xfId="0" applyNumberFormat="1" applyFont="1" applyBorder="1"/>
    <xf numFmtId="0" fontId="12" fillId="0" borderId="9" xfId="0" applyFont="1" applyBorder="1"/>
    <xf numFmtId="0" fontId="10" fillId="6" borderId="2" xfId="0" applyFont="1" applyFill="1" applyBorder="1"/>
    <xf numFmtId="0" fontId="10" fillId="6" borderId="3" xfId="0" applyFont="1" applyFill="1" applyBorder="1"/>
    <xf numFmtId="2" fontId="10" fillId="6" borderId="4" xfId="0" applyNumberFormat="1" applyFont="1" applyFill="1" applyBorder="1"/>
    <xf numFmtId="0" fontId="10" fillId="6" borderId="5" xfId="0" applyFont="1" applyFill="1" applyBorder="1"/>
    <xf numFmtId="0" fontId="10" fillId="6" borderId="0" xfId="0" applyFont="1" applyFill="1"/>
    <xf numFmtId="0" fontId="10" fillId="6" borderId="6" xfId="0" applyFont="1" applyFill="1" applyBorder="1"/>
    <xf numFmtId="0" fontId="15" fillId="3" borderId="10" xfId="0" applyFont="1" applyFill="1" applyBorder="1"/>
    <xf numFmtId="0" fontId="15" fillId="3" borderId="11" xfId="0" applyFont="1" applyFill="1" applyBorder="1"/>
    <xf numFmtId="2" fontId="15" fillId="3" borderId="12" xfId="0" applyNumberFormat="1" applyFont="1" applyFill="1" applyBorder="1"/>
    <xf numFmtId="166" fontId="15" fillId="3" borderId="12" xfId="0" applyNumberFormat="1" applyFont="1" applyFill="1" applyBorder="1"/>
    <xf numFmtId="43" fontId="0" fillId="0" borderId="0" xfId="1" applyFont="1"/>
    <xf numFmtId="10" fontId="0" fillId="0" borderId="0" xfId="2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95251</xdr:rowOff>
    </xdr:from>
    <xdr:ext cx="1329069" cy="457200"/>
    <xdr:pic>
      <xdr:nvPicPr>
        <xdr:cNvPr id="2" name="Immagine 1" descr="logo_lario-reti-holding">
          <a:extLst>
            <a:ext uri="{FF2B5EF4-FFF2-40B4-BE49-F238E27FC236}">
              <a16:creationId xmlns:a16="http://schemas.microsoft.com/office/drawing/2014/main" id="{AF7EA860-FCCA-4F20-B9D7-AC93DAD52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1"/>
          <a:ext cx="1329069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56DE68-BA2F-4A76-B3F0-6E7805B5F82F}" name="Tabella1" displayName="Tabella1" ref="I11:I13" totalsRowShown="0">
  <autoFilter ref="I11:I13" xr:uid="{4856DE68-BA2F-4A76-B3F0-6E7805B5F82F}"/>
  <tableColumns count="1">
    <tableColumn id="1" xr3:uid="{238D0767-C499-4983-A17B-B9D7E55769EF}" name="Fogn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58AE2-4788-4CBE-A6B8-0092D613F6CA}">
  <dimension ref="A1:I60"/>
  <sheetViews>
    <sheetView showGridLines="0" tabSelected="1" zoomScaleNormal="100" workbookViewId="0">
      <selection activeCell="E5" sqref="E5"/>
    </sheetView>
  </sheetViews>
  <sheetFormatPr defaultRowHeight="15" x14ac:dyDescent="0.25"/>
  <cols>
    <col min="1" max="1" width="9.5703125" customWidth="1"/>
    <col min="2" max="2" width="45.28515625" customWidth="1"/>
    <col min="3" max="3" width="16.7109375" customWidth="1"/>
    <col min="4" max="4" width="14.28515625" customWidth="1"/>
    <col min="5" max="5" width="16.7109375" customWidth="1"/>
    <col min="6" max="6" width="9.5703125" customWidth="1"/>
    <col min="7" max="7" width="13.42578125" customWidth="1"/>
    <col min="9" max="9" width="8.85546875" hidden="1" customWidth="1"/>
  </cols>
  <sheetData>
    <row r="1" spans="1:9" ht="54.75" customHeight="1" x14ac:dyDescent="0.25">
      <c r="C1" s="56" t="s">
        <v>40</v>
      </c>
      <c r="D1" s="57"/>
      <c r="E1" s="57"/>
    </row>
    <row r="2" spans="1:9" x14ac:dyDescent="0.25">
      <c r="A2" s="1"/>
      <c r="B2" s="1"/>
      <c r="C2" s="1"/>
      <c r="D2" s="1"/>
      <c r="E2" s="1"/>
      <c r="F2" s="1"/>
    </row>
    <row r="3" spans="1:9" ht="5.25" customHeight="1" x14ac:dyDescent="0.3">
      <c r="A3" s="1"/>
      <c r="B3" s="2"/>
      <c r="C3" s="2"/>
      <c r="D3" s="2"/>
      <c r="E3" s="2"/>
      <c r="F3" s="1"/>
    </row>
    <row r="4" spans="1:9" ht="27" customHeight="1" x14ac:dyDescent="0.25">
      <c r="A4" s="3" t="s">
        <v>0</v>
      </c>
      <c r="B4" s="58" t="s">
        <v>1</v>
      </c>
      <c r="C4" s="58"/>
      <c r="D4" s="58"/>
      <c r="E4" s="58"/>
      <c r="F4" s="1"/>
    </row>
    <row r="5" spans="1:9" ht="27" customHeight="1" x14ac:dyDescent="0.25">
      <c r="A5" s="1"/>
      <c r="B5" s="59" t="s">
        <v>2</v>
      </c>
      <c r="C5" s="59"/>
      <c r="D5" s="59"/>
      <c r="E5" s="6">
        <v>0</v>
      </c>
      <c r="F5" s="1"/>
    </row>
    <row r="6" spans="1:9" ht="27" customHeight="1" x14ac:dyDescent="0.25">
      <c r="A6" s="1"/>
      <c r="B6" s="59" t="s">
        <v>3</v>
      </c>
      <c r="C6" s="59"/>
      <c r="D6" s="59"/>
      <c r="E6" s="6">
        <v>0</v>
      </c>
      <c r="F6" s="1"/>
    </row>
    <row r="7" spans="1:9" ht="27" customHeight="1" x14ac:dyDescent="0.25">
      <c r="A7" s="1"/>
      <c r="B7" s="5" t="s">
        <v>4</v>
      </c>
      <c r="C7" s="4"/>
      <c r="D7" s="4"/>
      <c r="E7" s="6" t="s">
        <v>5</v>
      </c>
      <c r="F7" s="1"/>
    </row>
    <row r="8" spans="1:9" ht="27" customHeight="1" x14ac:dyDescent="0.25">
      <c r="A8" s="1"/>
      <c r="B8" s="5" t="s">
        <v>6</v>
      </c>
      <c r="C8" s="4"/>
      <c r="D8" s="4"/>
      <c r="E8" s="6" t="s">
        <v>5</v>
      </c>
      <c r="F8" s="1"/>
    </row>
    <row r="9" spans="1:9" ht="5.25" customHeight="1" x14ac:dyDescent="0.3">
      <c r="A9" s="1"/>
      <c r="B9" s="2"/>
      <c r="C9" s="2"/>
      <c r="D9" s="2"/>
      <c r="E9" s="2"/>
      <c r="F9" s="1"/>
    </row>
    <row r="10" spans="1:9" ht="15.75" x14ac:dyDescent="0.25">
      <c r="A10" s="1"/>
      <c r="B10" s="7" t="s">
        <v>7</v>
      </c>
      <c r="C10" s="8"/>
      <c r="D10" s="8"/>
      <c r="E10" s="9">
        <f>SUM(E12:E15)</f>
        <v>0</v>
      </c>
      <c r="F10" s="1"/>
    </row>
    <row r="11" spans="1:9" x14ac:dyDescent="0.25">
      <c r="A11" s="1"/>
      <c r="B11" s="10" t="s">
        <v>8</v>
      </c>
      <c r="C11" s="11" t="s">
        <v>9</v>
      </c>
      <c r="D11" s="11" t="s">
        <v>10</v>
      </c>
      <c r="E11" s="12" t="s">
        <v>11</v>
      </c>
      <c r="F11" s="1"/>
      <c r="I11" t="s">
        <v>12</v>
      </c>
    </row>
    <row r="12" spans="1:9" ht="16.5" x14ac:dyDescent="0.3">
      <c r="A12" s="1"/>
      <c r="B12" s="13" t="s">
        <v>13</v>
      </c>
      <c r="C12" s="14">
        <f>IF(E5&lt;=19*E6,E5,19*E6)</f>
        <v>0</v>
      </c>
      <c r="D12" s="15">
        <v>0.73299999999999998</v>
      </c>
      <c r="E12" s="16">
        <f>ROUND(+C12*D12,2)</f>
        <v>0</v>
      </c>
      <c r="F12" s="1"/>
      <c r="I12" t="s">
        <v>5</v>
      </c>
    </row>
    <row r="13" spans="1:9" ht="16.5" x14ac:dyDescent="0.3">
      <c r="A13" s="1"/>
      <c r="B13" s="13" t="s">
        <v>14</v>
      </c>
      <c r="C13" s="14">
        <f>IF(E5&lt;19*E6,0,IF(E5&lt;=55*E6,E5-19*E6,(55-19)*E6))</f>
        <v>0</v>
      </c>
      <c r="D13" s="15">
        <v>0.91700000000000004</v>
      </c>
      <c r="E13" s="16">
        <f>ROUND(+C13*D13,2)</f>
        <v>0</v>
      </c>
      <c r="F13" s="1"/>
      <c r="I13" t="s">
        <v>15</v>
      </c>
    </row>
    <row r="14" spans="1:9" ht="16.5" x14ac:dyDescent="0.3">
      <c r="A14" s="1"/>
      <c r="B14" s="13" t="s">
        <v>16</v>
      </c>
      <c r="C14" s="14">
        <f>IF(E5&lt;55*E6,0,IF(E5&lt;=75*E6,E5-55*E6,(75-55)*E6))</f>
        <v>0</v>
      </c>
      <c r="D14" s="15">
        <v>1.65</v>
      </c>
      <c r="E14" s="16">
        <f t="shared" ref="E14:E15" si="0">ROUND(+C14*D14,2)</f>
        <v>0</v>
      </c>
      <c r="F14" s="1"/>
    </row>
    <row r="15" spans="1:9" ht="16.5" x14ac:dyDescent="0.3">
      <c r="A15" s="1"/>
      <c r="B15" s="13" t="s">
        <v>17</v>
      </c>
      <c r="C15" s="14">
        <f>IF(E5&lt;75*E6,0,E5-75*E6)</f>
        <v>0</v>
      </c>
      <c r="D15" s="15">
        <v>2.476</v>
      </c>
      <c r="E15" s="16">
        <f t="shared" si="0"/>
        <v>0</v>
      </c>
      <c r="F15" s="1"/>
    </row>
    <row r="16" spans="1:9" ht="6" customHeight="1" x14ac:dyDescent="0.3">
      <c r="A16" s="1"/>
      <c r="B16" s="17"/>
      <c r="C16" s="18"/>
      <c r="D16" s="19"/>
      <c r="E16" s="20"/>
      <c r="F16" s="1"/>
    </row>
    <row r="17" spans="1:6" ht="15.75" x14ac:dyDescent="0.25">
      <c r="A17" s="1"/>
      <c r="B17" s="7" t="s">
        <v>18</v>
      </c>
      <c r="C17" s="8"/>
      <c r="D17" s="8"/>
      <c r="E17" s="9">
        <f>+E19</f>
        <v>0</v>
      </c>
      <c r="F17" s="1"/>
    </row>
    <row r="18" spans="1:6" x14ac:dyDescent="0.25">
      <c r="A18" s="1"/>
      <c r="B18" s="21"/>
      <c r="C18" s="11" t="s">
        <v>9</v>
      </c>
      <c r="D18" s="11" t="s">
        <v>10</v>
      </c>
      <c r="E18" s="22" t="s">
        <v>11</v>
      </c>
      <c r="F18" s="1"/>
    </row>
    <row r="19" spans="1:6" ht="16.5" x14ac:dyDescent="0.3">
      <c r="A19" s="1"/>
      <c r="B19" s="23"/>
      <c r="C19" s="24">
        <f>E5</f>
        <v>0</v>
      </c>
      <c r="D19" s="15">
        <v>0.45800000000000002</v>
      </c>
      <c r="E19" s="16">
        <f>ROUND(IF(E7="NO",0,+C19*D19),2)</f>
        <v>0</v>
      </c>
      <c r="F19" s="1"/>
    </row>
    <row r="20" spans="1:6" ht="6" customHeight="1" x14ac:dyDescent="0.3">
      <c r="A20" s="1"/>
      <c r="B20" s="17"/>
      <c r="C20" s="25"/>
      <c r="D20" s="19"/>
      <c r="E20" s="20"/>
      <c r="F20" s="1"/>
    </row>
    <row r="21" spans="1:6" ht="15.75" x14ac:dyDescent="0.25">
      <c r="A21" s="1"/>
      <c r="B21" s="7" t="s">
        <v>19</v>
      </c>
      <c r="C21" s="8"/>
      <c r="D21" s="8"/>
      <c r="E21" s="9">
        <f>+E23</f>
        <v>0</v>
      </c>
      <c r="F21" s="1"/>
    </row>
    <row r="22" spans="1:6" x14ac:dyDescent="0.25">
      <c r="A22" s="1"/>
      <c r="B22" s="21"/>
      <c r="C22" s="11" t="s">
        <v>9</v>
      </c>
      <c r="D22" s="11" t="s">
        <v>10</v>
      </c>
      <c r="E22" s="22" t="s">
        <v>11</v>
      </c>
      <c r="F22" s="1"/>
    </row>
    <row r="23" spans="1:6" ht="16.5" x14ac:dyDescent="0.3">
      <c r="A23" s="1"/>
      <c r="B23" s="23"/>
      <c r="C23" s="24">
        <f>E5</f>
        <v>0</v>
      </c>
      <c r="D23" s="15">
        <v>0.86199999999999999</v>
      </c>
      <c r="E23" s="16">
        <f>ROUND(IF(E8="NO",0,+C23*D23),2)</f>
        <v>0</v>
      </c>
      <c r="F23" s="1"/>
    </row>
    <row r="24" spans="1:6" ht="6" customHeight="1" x14ac:dyDescent="0.3">
      <c r="A24" s="1"/>
      <c r="B24" s="17"/>
      <c r="C24" s="25"/>
      <c r="D24" s="19"/>
      <c r="E24" s="20"/>
      <c r="F24" s="1"/>
    </row>
    <row r="25" spans="1:6" ht="15.75" x14ac:dyDescent="0.25">
      <c r="A25" s="1"/>
      <c r="B25" s="26" t="s">
        <v>20</v>
      </c>
      <c r="C25" s="8"/>
      <c r="D25" s="27"/>
      <c r="E25" s="28">
        <f>+E28+E31+E34+E37+E40</f>
        <v>0</v>
      </c>
      <c r="F25" s="1"/>
    </row>
    <row r="26" spans="1:6" ht="16.5" x14ac:dyDescent="0.3">
      <c r="A26" s="1"/>
      <c r="B26" s="23"/>
      <c r="D26" s="24"/>
      <c r="E26" s="16"/>
      <c r="F26" s="1"/>
    </row>
    <row r="27" spans="1:6" ht="15.75" x14ac:dyDescent="0.25">
      <c r="A27" s="1"/>
      <c r="B27" s="29" t="s">
        <v>21</v>
      </c>
      <c r="C27" s="30" t="s">
        <v>9</v>
      </c>
      <c r="D27" s="30" t="s">
        <v>10</v>
      </c>
      <c r="E27" s="31" t="s">
        <v>11</v>
      </c>
      <c r="F27" s="1"/>
    </row>
    <row r="28" spans="1:6" ht="16.5" x14ac:dyDescent="0.3">
      <c r="A28" s="1"/>
      <c r="B28" s="23"/>
      <c r="C28" s="24">
        <f>E5</f>
        <v>0</v>
      </c>
      <c r="D28" s="32">
        <v>6.0000000000000001E-3</v>
      </c>
      <c r="E28" s="16">
        <f>ROUND(IF(AND($E$7="SI",$E$8="SI"),C28*D28*3,IF(AND($E$7="SI",$E$8="NO"),C28*D28*2,C28*D28)),2)</f>
        <v>0</v>
      </c>
      <c r="F28" s="1"/>
    </row>
    <row r="29" spans="1:6" ht="16.5" x14ac:dyDescent="0.3">
      <c r="A29" s="1"/>
      <c r="B29" s="23"/>
      <c r="D29" s="24"/>
      <c r="E29" s="16"/>
      <c r="F29" s="1"/>
    </row>
    <row r="30" spans="1:6" ht="15.75" x14ac:dyDescent="0.25">
      <c r="A30" s="1"/>
      <c r="B30" s="29" t="s">
        <v>22</v>
      </c>
      <c r="C30" s="30" t="s">
        <v>9</v>
      </c>
      <c r="D30" s="30" t="s">
        <v>10</v>
      </c>
      <c r="E30" s="31" t="s">
        <v>11</v>
      </c>
      <c r="F30" s="1"/>
    </row>
    <row r="31" spans="1:6" ht="16.5" x14ac:dyDescent="0.3">
      <c r="A31" s="1"/>
      <c r="B31" s="23"/>
      <c r="C31" s="24">
        <f>E5</f>
        <v>0</v>
      </c>
      <c r="D31" s="32">
        <v>8.9999999999999993E-3</v>
      </c>
      <c r="E31" s="16">
        <f>ROUND(IF(AND($E$7="SI",$E$8="SI"),C31*D31*3,IF(AND($E$7="SI",$E$8="NO"),C31*D31*2,C31*D31)),2)</f>
        <v>0</v>
      </c>
      <c r="F31" s="1"/>
    </row>
    <row r="32" spans="1:6" ht="16.5" x14ac:dyDescent="0.3">
      <c r="A32" s="1"/>
      <c r="B32" s="23"/>
      <c r="D32" s="15"/>
      <c r="E32" s="16"/>
      <c r="F32" s="1"/>
    </row>
    <row r="33" spans="1:6" x14ac:dyDescent="0.25">
      <c r="A33" s="1"/>
      <c r="B33" s="33" t="s">
        <v>23</v>
      </c>
      <c r="C33" s="30" t="s">
        <v>9</v>
      </c>
      <c r="D33" s="30" t="s">
        <v>10</v>
      </c>
      <c r="E33" s="31" t="s">
        <v>11</v>
      </c>
      <c r="F33" s="1"/>
    </row>
    <row r="34" spans="1:6" ht="16.5" x14ac:dyDescent="0.3">
      <c r="A34" s="1"/>
      <c r="B34" s="23"/>
      <c r="C34" s="24">
        <f>+E5</f>
        <v>0</v>
      </c>
      <c r="D34" s="32">
        <v>0</v>
      </c>
      <c r="E34" s="16">
        <f>ROUND(IF(AND($E$7="SI",$E$8="SI"),C34*D34*3,IF(AND($E$7="SI",$E$8="NO"),C34*D34*2,C34*D34)),2)</f>
        <v>0</v>
      </c>
      <c r="F34" s="1"/>
    </row>
    <row r="35" spans="1:6" ht="16.5" x14ac:dyDescent="0.3">
      <c r="A35" s="1"/>
      <c r="B35" s="23"/>
      <c r="D35" s="32"/>
      <c r="E35" s="16"/>
      <c r="F35" s="1"/>
    </row>
    <row r="36" spans="1:6" x14ac:dyDescent="0.25">
      <c r="A36" s="1"/>
      <c r="B36" s="33" t="s">
        <v>24</v>
      </c>
      <c r="C36" s="30" t="s">
        <v>9</v>
      </c>
      <c r="D36" s="30" t="s">
        <v>10</v>
      </c>
      <c r="E36" s="31" t="s">
        <v>11</v>
      </c>
      <c r="F36" s="1"/>
    </row>
    <row r="37" spans="1:6" ht="16.5" x14ac:dyDescent="0.3">
      <c r="A37" s="1"/>
      <c r="B37" s="23"/>
      <c r="C37" s="24">
        <f>E5</f>
        <v>0</v>
      </c>
      <c r="D37" s="32">
        <v>1.7899999999999999E-2</v>
      </c>
      <c r="E37" s="16">
        <f>ROUND(IF(AND($E$7="SI",$E$8="SI"),C37*D37*3,IF(AND($E$7="SI",$E$8="NO"),C37*D37*2,C37*D37)),2)</f>
        <v>0</v>
      </c>
      <c r="F37" s="1"/>
    </row>
    <row r="38" spans="1:6" ht="16.5" x14ac:dyDescent="0.3">
      <c r="A38" s="1"/>
      <c r="B38" s="23"/>
      <c r="D38" s="24"/>
      <c r="E38" s="16"/>
      <c r="F38" s="1"/>
    </row>
    <row r="39" spans="1:6" ht="15.75" x14ac:dyDescent="0.25">
      <c r="A39" s="1"/>
      <c r="B39" s="29" t="s">
        <v>25</v>
      </c>
      <c r="C39" s="30" t="s">
        <v>9</v>
      </c>
      <c r="D39" s="30" t="s">
        <v>10</v>
      </c>
      <c r="E39" s="31" t="s">
        <v>11</v>
      </c>
      <c r="F39" s="1"/>
    </row>
    <row r="40" spans="1:6" ht="16.5" x14ac:dyDescent="0.3">
      <c r="A40" s="1"/>
      <c r="B40" s="23"/>
      <c r="C40" s="24">
        <f>E5</f>
        <v>0</v>
      </c>
      <c r="D40" s="32">
        <v>0</v>
      </c>
      <c r="E40" s="16">
        <f>ROUND(IF(AND($E$7="SI",$E$8="SI"),C40*D40*3,IF(AND($E$7="SI",$E$8="NO"),C40*D40*2,C40*D40)),2)</f>
        <v>0</v>
      </c>
      <c r="F40" s="1"/>
    </row>
    <row r="41" spans="1:6" ht="6" customHeight="1" x14ac:dyDescent="0.3">
      <c r="A41" s="1"/>
      <c r="B41" s="17"/>
      <c r="C41" s="25"/>
      <c r="D41" s="34"/>
      <c r="E41" s="20"/>
      <c r="F41" s="1"/>
    </row>
    <row r="42" spans="1:6" ht="15.75" x14ac:dyDescent="0.25">
      <c r="A42" s="1"/>
      <c r="B42" s="26" t="s">
        <v>26</v>
      </c>
      <c r="C42" s="27"/>
      <c r="D42" s="27"/>
      <c r="E42" s="35">
        <f>SUM(E44:E46)</f>
        <v>0</v>
      </c>
      <c r="F42" s="1"/>
    </row>
    <row r="43" spans="1:6" x14ac:dyDescent="0.25">
      <c r="A43" s="1"/>
      <c r="B43" s="23"/>
      <c r="C43" s="36" t="s">
        <v>27</v>
      </c>
      <c r="D43" s="30" t="s">
        <v>10</v>
      </c>
      <c r="E43" s="37" t="s">
        <v>11</v>
      </c>
      <c r="F43" s="1"/>
    </row>
    <row r="44" spans="1:6" ht="16.5" x14ac:dyDescent="0.3">
      <c r="A44" s="1"/>
      <c r="B44" s="23" t="s">
        <v>28</v>
      </c>
      <c r="C44" s="38"/>
      <c r="D44" s="15">
        <v>22.946000000000002</v>
      </c>
      <c r="E44" s="39">
        <f>ROUND(C47*D44,2)</f>
        <v>0</v>
      </c>
      <c r="F44" s="1"/>
    </row>
    <row r="45" spans="1:6" ht="16.5" x14ac:dyDescent="0.3">
      <c r="A45" s="1"/>
      <c r="B45" s="23" t="s">
        <v>29</v>
      </c>
      <c r="C45" s="38"/>
      <c r="D45" s="15">
        <v>9.1769999999999996</v>
      </c>
      <c r="E45" s="39">
        <f>ROUND(IF(E7="SI",D45*C47,0),2)</f>
        <v>0</v>
      </c>
      <c r="F45" s="1"/>
    </row>
    <row r="46" spans="1:6" ht="16.5" x14ac:dyDescent="0.3">
      <c r="A46" s="1"/>
      <c r="B46" s="23" t="s">
        <v>30</v>
      </c>
      <c r="C46" s="38"/>
      <c r="D46" s="15">
        <v>13.766999999999999</v>
      </c>
      <c r="E46" s="39">
        <f>ROUND(IF(E8="SI",D46*C47,0),2)</f>
        <v>0</v>
      </c>
      <c r="F46" s="1"/>
    </row>
    <row r="47" spans="1:6" ht="20.25" x14ac:dyDescent="0.3">
      <c r="A47" s="1"/>
      <c r="B47" s="40" t="s">
        <v>31</v>
      </c>
      <c r="C47" s="41">
        <v>0</v>
      </c>
      <c r="D47" s="15"/>
      <c r="E47" s="42"/>
      <c r="F47" s="1"/>
    </row>
    <row r="48" spans="1:6" ht="5.25" customHeight="1" x14ac:dyDescent="0.3">
      <c r="A48" s="1"/>
      <c r="B48" s="17"/>
      <c r="C48" s="25"/>
      <c r="D48" s="25"/>
      <c r="E48" s="43"/>
      <c r="F48" s="1"/>
    </row>
    <row r="49" spans="1:6" x14ac:dyDescent="0.25">
      <c r="A49" s="1"/>
      <c r="C49" s="44" t="s">
        <v>32</v>
      </c>
      <c r="D49" s="45"/>
      <c r="E49" s="46">
        <f>+E10+E17+E21+E25+E42</f>
        <v>0</v>
      </c>
      <c r="F49" s="1"/>
    </row>
    <row r="50" spans="1:6" x14ac:dyDescent="0.25">
      <c r="A50" s="1"/>
      <c r="C50" s="47" t="s">
        <v>33</v>
      </c>
      <c r="D50" s="48"/>
      <c r="E50" s="49">
        <f>ROUND(+E49*0.1,2)</f>
        <v>0</v>
      </c>
      <c r="F50" s="1"/>
    </row>
    <row r="51" spans="1:6" ht="15.75" x14ac:dyDescent="0.25">
      <c r="A51" s="1"/>
      <c r="C51" s="50" t="s">
        <v>34</v>
      </c>
      <c r="D51" s="51"/>
      <c r="E51" s="52">
        <f>+E49+E50</f>
        <v>0</v>
      </c>
      <c r="F51" s="1"/>
    </row>
    <row r="52" spans="1:6" ht="5.25" customHeight="1" x14ac:dyDescent="0.25">
      <c r="A52" s="1"/>
      <c r="F52" s="1"/>
    </row>
    <row r="53" spans="1:6" ht="15.75" x14ac:dyDescent="0.25">
      <c r="A53" s="1"/>
      <c r="B53" s="50" t="s">
        <v>35</v>
      </c>
      <c r="C53" s="51"/>
      <c r="D53" s="51"/>
      <c r="E53" s="53">
        <f>IF(E5=0,0,E51/E5)</f>
        <v>0</v>
      </c>
      <c r="F53" s="1"/>
    </row>
    <row r="54" spans="1:6" x14ac:dyDescent="0.25">
      <c r="A54" s="1"/>
      <c r="B54" s="1"/>
      <c r="C54" s="1"/>
      <c r="D54" s="1"/>
      <c r="E54" s="1"/>
      <c r="F54" s="1"/>
    </row>
    <row r="57" spans="1:6" x14ac:dyDescent="0.25">
      <c r="A57" t="s">
        <v>36</v>
      </c>
    </row>
    <row r="58" spans="1:6" x14ac:dyDescent="0.25">
      <c r="A58" t="s">
        <v>37</v>
      </c>
      <c r="E58" s="54"/>
    </row>
    <row r="59" spans="1:6" x14ac:dyDescent="0.25">
      <c r="A59" t="s">
        <v>38</v>
      </c>
      <c r="E59" s="55"/>
    </row>
    <row r="60" spans="1:6" x14ac:dyDescent="0.25">
      <c r="A60" t="s">
        <v>39</v>
      </c>
    </row>
  </sheetData>
  <sheetProtection algorithmName="SHA-512" hashValue="UCierwImVsgd2knbnNG8JB7jggrC5mI8b94hkprr7jxIAuQIkn+VXZYcySOGdy1N28rCRKIPjT8Q1d2dZo2Ddg==" saltValue="WwNnR7JBevxM0x5+STWHdg==" spinCount="100000" sheet="1" objects="1" scenarios="1"/>
  <mergeCells count="4">
    <mergeCell ref="C1:E1"/>
    <mergeCell ref="B4:E4"/>
    <mergeCell ref="B5:D5"/>
    <mergeCell ref="B6:D6"/>
  </mergeCells>
  <dataValidations count="1">
    <dataValidation type="list" allowBlank="1" showInputMessage="1" showErrorMessage="1" sqref="E7:E8" xr:uid="{C9AE64A0-1269-41BA-AFFB-90BBBF77256D}">
      <formula1>$I$12:$I$13</formula1>
    </dataValidation>
  </dataValidation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Pellegrini Umberto</dc:creator>
  <cp:lastModifiedBy>Giuseppe Urciuoli</cp:lastModifiedBy>
  <cp:lastPrinted>2023-10-06T07:23:40Z</cp:lastPrinted>
  <dcterms:created xsi:type="dcterms:W3CDTF">2022-12-06T15:37:47Z</dcterms:created>
  <dcterms:modified xsi:type="dcterms:W3CDTF">2026-01-28T13:59:53Z</dcterms:modified>
</cp:coreProperties>
</file>