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e Clienti\ACQUEDOTTO\LARIO RETI HOLDING - DATI\DOCUMENTI SPORTELLO\TARIFFE\TABELLA TARIFFE SU SITO\"/>
    </mc:Choice>
  </mc:AlternateContent>
  <xr:revisionPtr revIDLastSave="0" documentId="13_ncr:1_{44044976-142E-49DA-998A-938015B06E7D}" xr6:coauthVersionLast="47" xr6:coauthVersionMax="47" xr10:uidLastSave="{00000000-0000-0000-0000-000000000000}"/>
  <bookViews>
    <workbookView xWindow="-120" yWindow="-120" windowWidth="29040" windowHeight="15720" xr2:uid="{E48571BC-475E-494E-9D9C-0A8B5B5320EA}"/>
  </bookViews>
  <sheets>
    <sheet name="Uso condomini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G59" i="1" s="1"/>
  <c r="E58" i="1"/>
  <c r="G58" i="1" s="1"/>
  <c r="E57" i="1"/>
  <c r="G57" i="1" s="1"/>
  <c r="E55" i="1"/>
  <c r="G55" i="1" s="1"/>
  <c r="E54" i="1"/>
  <c r="G54" i="1" s="1"/>
  <c r="E53" i="1"/>
  <c r="G53" i="1" s="1"/>
  <c r="E48" i="1"/>
  <c r="G48" i="1" s="1"/>
  <c r="E45" i="1"/>
  <c r="G45" i="1" s="1"/>
  <c r="E42" i="1"/>
  <c r="G42" i="1" s="1"/>
  <c r="E39" i="1"/>
  <c r="G39" i="1" s="1"/>
  <c r="G36" i="1"/>
  <c r="E36" i="1"/>
  <c r="E31" i="1"/>
  <c r="G31" i="1" s="1"/>
  <c r="G29" i="1" s="1"/>
  <c r="E27" i="1"/>
  <c r="G27" i="1" s="1"/>
  <c r="G25" i="1" s="1"/>
  <c r="F9" i="1"/>
  <c r="G7" i="1"/>
  <c r="E17" i="1" s="1"/>
  <c r="G17" i="1" s="1"/>
  <c r="G9" i="1" l="1"/>
  <c r="E23" i="1" s="1"/>
  <c r="G23" i="1" s="1"/>
  <c r="E18" i="1"/>
  <c r="G18" i="1" s="1"/>
  <c r="E16" i="1"/>
  <c r="G16" i="1" s="1"/>
  <c r="G33" i="1"/>
  <c r="G50" i="1"/>
  <c r="E15" i="1"/>
  <c r="G15" i="1" s="1"/>
  <c r="G13" i="1" l="1"/>
  <c r="E22" i="1"/>
  <c r="G22" i="1" s="1"/>
  <c r="G20" i="1" s="1"/>
  <c r="G61" i="1" l="1"/>
  <c r="G62" i="1" s="1"/>
  <c r="G63" i="1" s="1"/>
  <c r="G65" i="1" s="1"/>
</calcChain>
</file>

<file path=xl/sharedStrings.xml><?xml version="1.0" encoding="utf-8"?>
<sst xmlns="http://schemas.openxmlformats.org/spreadsheetml/2006/main" count="78" uniqueCount="45">
  <si>
    <r>
      <t xml:space="preserve">USO </t>
    </r>
    <r>
      <rPr>
        <u/>
        <sz val="14"/>
        <color theme="0"/>
        <rFont val="Century Gothic"/>
        <family val="2"/>
      </rPr>
      <t>CONDOMINIALE</t>
    </r>
  </si>
  <si>
    <t>Ipotesi di consumo annuo pari a  mc</t>
  </si>
  <si>
    <t>Percentuale consumo Residente</t>
  </si>
  <si>
    <t>numero componenti nucleo fam.</t>
  </si>
  <si>
    <t>Percentuale consumo Non Residente</t>
  </si>
  <si>
    <t>Soggetto fognatura (SI/NO)</t>
  </si>
  <si>
    <t>SI</t>
  </si>
  <si>
    <t>Soggetto depurazione (SI/NO)</t>
  </si>
  <si>
    <t xml:space="preserve">  A1) Acquedotto Domestico Residente</t>
  </si>
  <si>
    <t>Fascia tariffaria</t>
  </si>
  <si>
    <t>mc</t>
  </si>
  <si>
    <t>tariffa</t>
  </si>
  <si>
    <t>totale</t>
  </si>
  <si>
    <t>da 0 a 19 mc/anno/px</t>
  </si>
  <si>
    <t>Fogna</t>
  </si>
  <si>
    <t>da 19 a 55 mc/anno/px</t>
  </si>
  <si>
    <t>da 55  a 75 mc/anno/px</t>
  </si>
  <si>
    <t>NO</t>
  </si>
  <si>
    <t>oltre 75 mc/anno/px</t>
  </si>
  <si>
    <r>
      <t xml:space="preserve">  A2) Acquedotto Domestico </t>
    </r>
    <r>
      <rPr>
        <b/>
        <u/>
        <sz val="12"/>
        <color theme="1" tint="0.249977111117893"/>
        <rFont val="Century Gothic"/>
        <family val="2"/>
      </rPr>
      <t>NON</t>
    </r>
    <r>
      <rPr>
        <b/>
        <sz val="12"/>
        <color theme="1" tint="0.249977111117893"/>
        <rFont val="Century Gothic"/>
        <family val="2"/>
      </rPr>
      <t xml:space="preserve"> Residente</t>
    </r>
  </si>
  <si>
    <t>da 0 a 38 mc/anno</t>
  </si>
  <si>
    <t>oltre 38 mc/anno</t>
  </si>
  <si>
    <t xml:space="preserve">  B) Fognatura</t>
  </si>
  <si>
    <t xml:space="preserve">  C) Depurazione </t>
  </si>
  <si>
    <t xml:space="preserve">  D) Oneri di perequazione (*)</t>
  </si>
  <si>
    <t>UI1</t>
  </si>
  <si>
    <t>UI2</t>
  </si>
  <si>
    <t>Quota MTI-3</t>
  </si>
  <si>
    <t>UI3</t>
  </si>
  <si>
    <t>UI4</t>
  </si>
  <si>
    <t xml:space="preserve">  E) Quota Fissa annua</t>
  </si>
  <si>
    <t>nr</t>
  </si>
  <si>
    <t>Concessioni Dom Residente</t>
  </si>
  <si>
    <t>Q.fissa acquedotto</t>
  </si>
  <si>
    <t>Q.fissa fognatura</t>
  </si>
  <si>
    <t>Q.fissa depurazione</t>
  </si>
  <si>
    <t>Concessioni Dom Non Residente</t>
  </si>
  <si>
    <t>Totale</t>
  </si>
  <si>
    <t>IVA 10%</t>
  </si>
  <si>
    <t>Costo medio al mc</t>
  </si>
  <si>
    <t>(*) Gli oneri di perequazione  si applicano alle componenti di acquedotto + fognatura + depurazione.</t>
  </si>
  <si>
    <t xml:space="preserve">     Se l'utenza non è allacciata alla fognatura, la perequazione si calcola solo sulla componente acquedotto</t>
  </si>
  <si>
    <t xml:space="preserve">     Se l'utenza è allacciata alla fognatura ma non recaoita al depuratore, la perequazione si calcola sulle componenti</t>
  </si>
  <si>
    <t xml:space="preserve">     acquedotto + fognatura</t>
  </si>
  <si>
    <t>Tabella per simulazione 
- Tariffa in vigore al 01/01/2026 -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</si>
</sst>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[Red]\-#,##0\ "/>
    <numFmt numFmtId="165" formatCode="_-* #,##0.000_-;\-* #,##0.000_-;_-* &quot;-&quot;??_-;_-@_-"/>
    <numFmt numFmtId="166" formatCode="_-* #,##0.00000_-;\-* #,##0.00000_-;_-* &quot;-&quot;??_-;_-@_-"/>
    <numFmt numFmtId="167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u/>
      <sz val="14"/>
      <color theme="0"/>
      <name val="Century Gothic"/>
      <family val="2"/>
    </font>
    <font>
      <sz val="12"/>
      <color theme="0"/>
      <name val="Century Gothic"/>
      <family val="2"/>
    </font>
    <font>
      <b/>
      <sz val="16"/>
      <color rgb="FF0093B6"/>
      <name val="Century Gothic"/>
      <family val="2"/>
    </font>
    <font>
      <sz val="10"/>
      <color theme="0"/>
      <name val="Century Gothic"/>
      <family val="2"/>
    </font>
    <font>
      <sz val="16"/>
      <color theme="0"/>
      <name val="Century Gothic"/>
      <family val="2"/>
    </font>
    <font>
      <sz val="11"/>
      <color theme="1"/>
      <name val="Century Gothic"/>
      <family val="2"/>
    </font>
    <font>
      <b/>
      <sz val="12"/>
      <color theme="1" tint="0.249977111117893"/>
      <name val="Century Gothic"/>
      <family val="2"/>
    </font>
    <font>
      <b/>
      <sz val="11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entury Gothic"/>
      <family val="2"/>
    </font>
    <font>
      <sz val="11"/>
      <color rgb="FF0070C0"/>
      <name val="Century Gothic"/>
      <family val="2"/>
    </font>
    <font>
      <b/>
      <u/>
      <sz val="12"/>
      <color theme="1" tint="0.249977111117893"/>
      <name val="Century Gothic"/>
      <family val="2"/>
    </font>
    <font>
      <b/>
      <sz val="12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93B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58">
    <xf numFmtId="0" fontId="0" fillId="0" borderId="0" xfId="0"/>
    <xf numFmtId="0" fontId="0" fillId="3" borderId="0" xfId="0" applyFill="1"/>
    <xf numFmtId="0" fontId="3" fillId="4" borderId="0" xfId="0" applyFont="1" applyFill="1"/>
    <xf numFmtId="164" fontId="7" fillId="5" borderId="2" xfId="0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/>
    <xf numFmtId="0" fontId="6" fillId="4" borderId="0" xfId="0" applyFont="1" applyFill="1" applyAlignment="1">
      <alignment horizontal="left" vertical="center"/>
    </xf>
    <xf numFmtId="9" fontId="7" fillId="5" borderId="2" xfId="3" applyNumberFormat="1" applyFont="1" applyFill="1" applyBorder="1" applyAlignment="1" applyProtection="1">
      <alignment horizontal="center"/>
      <protection locked="0"/>
    </xf>
    <xf numFmtId="164" fontId="9" fillId="4" borderId="0" xfId="0" applyNumberFormat="1" applyFont="1" applyFill="1" applyAlignment="1">
      <alignment vertical="center"/>
    </xf>
    <xf numFmtId="164" fontId="6" fillId="4" borderId="0" xfId="0" applyNumberFormat="1" applyFont="1" applyFill="1" applyAlignment="1">
      <alignment horizontal="center" vertical="center"/>
    </xf>
    <xf numFmtId="9" fontId="9" fillId="4" borderId="0" xfId="2" applyFont="1" applyFill="1" applyAlignment="1">
      <alignment horizontal="center"/>
    </xf>
    <xf numFmtId="0" fontId="6" fillId="4" borderId="0" xfId="0" applyFont="1" applyFill="1" applyAlignment="1">
      <alignment vertical="center"/>
    </xf>
    <xf numFmtId="9" fontId="3" fillId="4" borderId="0" xfId="2" applyFont="1" applyFill="1" applyAlignment="1">
      <alignment horizontal="center"/>
    </xf>
    <xf numFmtId="0" fontId="11" fillId="6" borderId="3" xfId="0" applyFont="1" applyFill="1" applyBorder="1"/>
    <xf numFmtId="0" fontId="11" fillId="6" borderId="4" xfId="0" applyFont="1" applyFill="1" applyBorder="1"/>
    <xf numFmtId="2" fontId="11" fillId="6" borderId="5" xfId="0" applyNumberFormat="1" applyFont="1" applyFill="1" applyBorder="1"/>
    <xf numFmtId="0" fontId="12" fillId="0" borderId="6" xfId="0" applyFon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7" xfId="0" applyFont="1" applyBorder="1"/>
    <xf numFmtId="0" fontId="14" fillId="0" borderId="0" xfId="0" applyFont="1"/>
    <xf numFmtId="165" fontId="15" fillId="0" borderId="0" xfId="1" applyNumberFormat="1" applyFont="1" applyBorder="1"/>
    <xf numFmtId="2" fontId="10" fillId="0" borderId="1" xfId="0" applyNumberFormat="1" applyFont="1" applyBorder="1"/>
    <xf numFmtId="0" fontId="13" fillId="0" borderId="8" xfId="0" applyFont="1" applyBorder="1"/>
    <xf numFmtId="0" fontId="14" fillId="0" borderId="9" xfId="0" applyFont="1" applyBorder="1"/>
    <xf numFmtId="165" fontId="15" fillId="0" borderId="9" xfId="1" applyNumberFormat="1" applyFont="1" applyBorder="1"/>
    <xf numFmtId="2" fontId="10" fillId="0" borderId="10" xfId="0" applyNumberFormat="1" applyFont="1" applyBorder="1"/>
    <xf numFmtId="0" fontId="0" fillId="0" borderId="8" xfId="0" applyBorder="1"/>
    <xf numFmtId="0" fontId="0" fillId="0" borderId="7" xfId="0" applyBorder="1"/>
    <xf numFmtId="0" fontId="10" fillId="0" borderId="0" xfId="0" applyFont="1"/>
    <xf numFmtId="0" fontId="10" fillId="0" borderId="9" xfId="0" applyFont="1" applyBorder="1"/>
    <xf numFmtId="0" fontId="17" fillId="0" borderId="2" xfId="0" applyFont="1" applyBorder="1"/>
    <xf numFmtId="166" fontId="15" fillId="0" borderId="0" xfId="1" applyNumberFormat="1" applyFont="1" applyBorder="1"/>
    <xf numFmtId="0" fontId="12" fillId="0" borderId="2" xfId="0" applyFont="1" applyBorder="1"/>
    <xf numFmtId="0" fontId="15" fillId="0" borderId="9" xfId="0" applyFont="1" applyBorder="1"/>
    <xf numFmtId="0" fontId="0" fillId="0" borderId="6" xfId="0" applyBorder="1"/>
    <xf numFmtId="0" fontId="12" fillId="0" borderId="11" xfId="0" applyFont="1" applyBorder="1"/>
    <xf numFmtId="0" fontId="12" fillId="0" borderId="12" xfId="0" applyFont="1" applyBorder="1"/>
    <xf numFmtId="0" fontId="18" fillId="0" borderId="7" xfId="0" applyFont="1" applyBorder="1" applyAlignment="1">
      <alignment vertical="center"/>
    </xf>
    <xf numFmtId="0" fontId="7" fillId="5" borderId="2" xfId="0" applyFont="1" applyFill="1" applyBorder="1" applyAlignment="1" applyProtection="1">
      <alignment horizontal="center"/>
      <protection locked="0"/>
    </xf>
    <xf numFmtId="43" fontId="10" fillId="0" borderId="1" xfId="0" applyNumberFormat="1" applyFont="1" applyBorder="1"/>
    <xf numFmtId="0" fontId="12" fillId="0" borderId="0" xfId="0" applyFont="1"/>
    <xf numFmtId="0" fontId="10" fillId="0" borderId="10" xfId="0" applyFont="1" applyBorder="1"/>
    <xf numFmtId="0" fontId="13" fillId="7" borderId="6" xfId="0" applyFont="1" applyFill="1" applyBorder="1"/>
    <xf numFmtId="0" fontId="13" fillId="7" borderId="11" xfId="0" applyFont="1" applyFill="1" applyBorder="1"/>
    <xf numFmtId="167" fontId="13" fillId="7" borderId="12" xfId="0" applyNumberFormat="1" applyFont="1" applyFill="1" applyBorder="1"/>
    <xf numFmtId="0" fontId="13" fillId="7" borderId="7" xfId="0" applyFont="1" applyFill="1" applyBorder="1"/>
    <xf numFmtId="0" fontId="13" fillId="7" borderId="0" xfId="0" applyFont="1" applyFill="1"/>
    <xf numFmtId="167" fontId="13" fillId="7" borderId="1" xfId="0" applyNumberFormat="1" applyFont="1" applyFill="1" applyBorder="1"/>
    <xf numFmtId="0" fontId="19" fillId="4" borderId="3" xfId="0" applyFont="1" applyFill="1" applyBorder="1"/>
    <xf numFmtId="0" fontId="19" fillId="4" borderId="4" xfId="0" applyFont="1" applyFill="1" applyBorder="1"/>
    <xf numFmtId="167" fontId="19" fillId="4" borderId="5" xfId="0" applyNumberFormat="1" applyFont="1" applyFill="1" applyBorder="1"/>
    <xf numFmtId="167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</cellXfs>
  <cellStyles count="4">
    <cellStyle name="Colore 6 2" xfId="3" xr:uid="{A0355E10-F28C-4D16-BBBE-7E429995EE9A}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0</xdr:row>
      <xdr:rowOff>38100</xdr:rowOff>
    </xdr:from>
    <xdr:ext cx="1533525" cy="527533"/>
    <xdr:pic>
      <xdr:nvPicPr>
        <xdr:cNvPr id="2" name="Immagine 1" descr="logo_lario-reti-holding">
          <a:extLst>
            <a:ext uri="{FF2B5EF4-FFF2-40B4-BE49-F238E27FC236}">
              <a16:creationId xmlns:a16="http://schemas.microsoft.com/office/drawing/2014/main" id="{060FD417-B4BB-4C6D-8635-C5AA46AE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85" y="38100"/>
          <a:ext cx="1533525" cy="527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DEDAFF-5CF6-4CC7-9B3A-46DD5D38532C}" name="Tabella1" displayName="Tabella1" ref="L15:L17" totalsRowShown="0">
  <autoFilter ref="L15:L17" xr:uid="{2BDEDAFF-5CF6-4CC7-9B3A-46DD5D38532C}"/>
  <tableColumns count="1">
    <tableColumn id="1" xr3:uid="{B09E6D0D-F45D-419F-9B34-811CE3FEF7AF}" name="Fog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BE6A-4FB1-4DA4-89D6-FCF349395C26}">
  <dimension ref="A1:L71"/>
  <sheetViews>
    <sheetView showGridLines="0" tabSelected="1" topLeftCell="A6" workbookViewId="0">
      <selection activeCell="F45" sqref="F45"/>
    </sheetView>
  </sheetViews>
  <sheetFormatPr defaultRowHeight="15" x14ac:dyDescent="0.25"/>
  <cols>
    <col min="1" max="1" width="6.7109375" customWidth="1"/>
    <col min="2" max="2" width="6.85546875" customWidth="1"/>
    <col min="3" max="3" width="3.28515625" customWidth="1"/>
    <col min="4" max="4" width="37.42578125" customWidth="1"/>
    <col min="5" max="5" width="20.28515625" customWidth="1"/>
    <col min="6" max="6" width="17.7109375" customWidth="1"/>
    <col min="7" max="7" width="14.140625" customWidth="1"/>
    <col min="8" max="8" width="13.5703125" customWidth="1"/>
    <col min="11" max="11" width="8.85546875" customWidth="1"/>
    <col min="12" max="12" width="8.85546875" hidden="1" customWidth="1"/>
  </cols>
  <sheetData>
    <row r="1" spans="2:12" ht="51" customHeight="1" x14ac:dyDescent="0.25">
      <c r="E1" s="52" t="s">
        <v>44</v>
      </c>
      <c r="F1" s="52"/>
      <c r="G1" s="52"/>
    </row>
    <row r="2" spans="2:12" x14ac:dyDescent="0.25">
      <c r="B2" s="1"/>
      <c r="C2" s="1"/>
      <c r="D2" s="1"/>
      <c r="E2" s="1"/>
      <c r="F2" s="1"/>
      <c r="G2" s="1"/>
      <c r="H2" s="1"/>
    </row>
    <row r="3" spans="2:12" ht="7.5" customHeight="1" x14ac:dyDescent="0.3">
      <c r="B3" s="1"/>
      <c r="C3" s="1"/>
      <c r="D3" s="2"/>
      <c r="E3" s="2"/>
      <c r="F3" s="2"/>
      <c r="G3" s="2"/>
      <c r="H3" s="1"/>
    </row>
    <row r="4" spans="2:12" ht="30" customHeight="1" x14ac:dyDescent="0.25">
      <c r="B4" s="1"/>
      <c r="C4" s="1"/>
      <c r="D4" s="53" t="s">
        <v>0</v>
      </c>
      <c r="E4" s="53"/>
      <c r="F4" s="53"/>
      <c r="G4" s="53"/>
      <c r="H4" s="1"/>
    </row>
    <row r="5" spans="2:12" ht="26.25" customHeight="1" x14ac:dyDescent="0.25">
      <c r="B5" s="1"/>
      <c r="C5" s="1"/>
      <c r="D5" s="54" t="s">
        <v>1</v>
      </c>
      <c r="E5" s="54"/>
      <c r="F5" s="55"/>
      <c r="G5" s="3">
        <v>0</v>
      </c>
      <c r="H5" s="1"/>
    </row>
    <row r="6" spans="2:12" ht="7.5" customHeight="1" x14ac:dyDescent="0.3">
      <c r="B6" s="1"/>
      <c r="C6" s="1"/>
      <c r="D6" s="2"/>
      <c r="E6" s="2"/>
      <c r="F6" s="2"/>
      <c r="G6" s="4"/>
      <c r="H6" s="1"/>
    </row>
    <row r="7" spans="2:12" ht="20.25" x14ac:dyDescent="0.3">
      <c r="B7" s="1"/>
      <c r="C7" s="1"/>
      <c r="D7" s="56" t="s">
        <v>2</v>
      </c>
      <c r="E7" s="57"/>
      <c r="F7" s="6">
        <v>0</v>
      </c>
      <c r="G7" s="7">
        <f>ROUND(+G5*F7,0)</f>
        <v>0</v>
      </c>
      <c r="H7" s="1"/>
    </row>
    <row r="8" spans="2:12" ht="20.25" x14ac:dyDescent="0.25">
      <c r="B8" s="1"/>
      <c r="C8" s="1"/>
      <c r="D8" s="5" t="s">
        <v>3</v>
      </c>
      <c r="E8" s="5"/>
      <c r="F8" s="3">
        <v>0</v>
      </c>
      <c r="G8" s="8"/>
      <c r="H8" s="1"/>
    </row>
    <row r="9" spans="2:12" ht="19.5" x14ac:dyDescent="0.25">
      <c r="B9" s="1"/>
      <c r="C9" s="1"/>
      <c r="D9" s="56" t="s">
        <v>4</v>
      </c>
      <c r="E9" s="56"/>
      <c r="F9" s="9">
        <f>1-F7</f>
        <v>1</v>
      </c>
      <c r="G9" s="7">
        <f>G5-G7</f>
        <v>0</v>
      </c>
      <c r="H9" s="1"/>
    </row>
    <row r="10" spans="2:12" ht="20.25" x14ac:dyDescent="0.3">
      <c r="B10" s="1"/>
      <c r="C10" s="1"/>
      <c r="D10" s="10" t="s">
        <v>5</v>
      </c>
      <c r="E10" s="5"/>
      <c r="F10" s="11"/>
      <c r="G10" s="3" t="s">
        <v>6</v>
      </c>
      <c r="H10" s="1"/>
    </row>
    <row r="11" spans="2:12" ht="20.25" x14ac:dyDescent="0.3">
      <c r="B11" s="1"/>
      <c r="C11" s="1"/>
      <c r="D11" s="10" t="s">
        <v>7</v>
      </c>
      <c r="E11" s="5"/>
      <c r="F11" s="11"/>
      <c r="G11" s="3" t="s">
        <v>6</v>
      </c>
      <c r="H11" s="1"/>
    </row>
    <row r="12" spans="2:12" ht="7.5" customHeight="1" x14ac:dyDescent="0.3">
      <c r="B12" s="1"/>
      <c r="C12" s="1"/>
      <c r="D12" s="2"/>
      <c r="E12" s="2"/>
      <c r="F12" s="2"/>
      <c r="G12" s="2"/>
      <c r="H12" s="1"/>
    </row>
    <row r="13" spans="2:12" ht="15.75" x14ac:dyDescent="0.25">
      <c r="B13" s="1"/>
      <c r="C13" s="1"/>
      <c r="D13" s="12" t="s">
        <v>8</v>
      </c>
      <c r="E13" s="13"/>
      <c r="F13" s="13"/>
      <c r="G13" s="14">
        <f>SUM(G15:G18)</f>
        <v>0</v>
      </c>
      <c r="H13" s="1"/>
    </row>
    <row r="14" spans="2:12" x14ac:dyDescent="0.25">
      <c r="B14" s="1"/>
      <c r="C14" s="1"/>
      <c r="D14" s="15" t="s">
        <v>9</v>
      </c>
      <c r="E14" s="16" t="s">
        <v>10</v>
      </c>
      <c r="F14" s="16" t="s">
        <v>11</v>
      </c>
      <c r="G14" s="17" t="s">
        <v>12</v>
      </c>
      <c r="H14" s="1"/>
    </row>
    <row r="15" spans="2:12" ht="16.5" x14ac:dyDescent="0.3">
      <c r="B15" s="1"/>
      <c r="C15" s="1"/>
      <c r="D15" s="18" t="s">
        <v>13</v>
      </c>
      <c r="E15" s="19">
        <f>IF(G7&lt;=19*F8,G7,19*F8)</f>
        <v>0</v>
      </c>
      <c r="F15" s="20">
        <v>0.73299999999999998</v>
      </c>
      <c r="G15" s="21">
        <f>ROUND(+E15*F15,2)</f>
        <v>0</v>
      </c>
      <c r="H15" s="1"/>
      <c r="L15" t="s">
        <v>14</v>
      </c>
    </row>
    <row r="16" spans="2:12" ht="16.5" x14ac:dyDescent="0.3">
      <c r="B16" s="1"/>
      <c r="C16" s="1"/>
      <c r="D16" s="18" t="s">
        <v>15</v>
      </c>
      <c r="E16" s="19">
        <f>IF(G7&lt;19*F8,0,IF(G7&lt;=55*F8,G7-19*F8,(55-19)*F8))</f>
        <v>0</v>
      </c>
      <c r="F16" s="20">
        <v>0.91700000000000004</v>
      </c>
      <c r="G16" s="21">
        <f>ROUND(+E16*F16,2)</f>
        <v>0</v>
      </c>
      <c r="H16" s="1"/>
      <c r="L16" t="s">
        <v>6</v>
      </c>
    </row>
    <row r="17" spans="2:12" ht="16.5" x14ac:dyDescent="0.3">
      <c r="B17" s="1"/>
      <c r="C17" s="1"/>
      <c r="D17" s="18" t="s">
        <v>16</v>
      </c>
      <c r="E17" s="19">
        <f>IF(G7&lt;55*F8,0,IF(G7&lt;=75*F8,G7-55*F8,(75-55)*F8))</f>
        <v>0</v>
      </c>
      <c r="F17" s="20">
        <v>1.65</v>
      </c>
      <c r="G17" s="21">
        <f>ROUND(+E17*F17,2)</f>
        <v>0</v>
      </c>
      <c r="H17" s="1"/>
      <c r="L17" t="s">
        <v>17</v>
      </c>
    </row>
    <row r="18" spans="2:12" ht="16.5" x14ac:dyDescent="0.3">
      <c r="B18" s="1"/>
      <c r="C18" s="1"/>
      <c r="D18" s="18" t="s">
        <v>18</v>
      </c>
      <c r="E18" s="19">
        <f>IF(G7&lt;75*F8,0,G7-75*F8)</f>
        <v>0</v>
      </c>
      <c r="F18" s="20">
        <v>2.476</v>
      </c>
      <c r="G18" s="21">
        <f>ROUND(+E18*F18,2)</f>
        <v>0</v>
      </c>
      <c r="H18" s="1"/>
    </row>
    <row r="19" spans="2:12" ht="7.5" customHeight="1" x14ac:dyDescent="0.3">
      <c r="B19" s="1"/>
      <c r="C19" s="1"/>
      <c r="D19" s="22"/>
      <c r="E19" s="23"/>
      <c r="F19" s="24"/>
      <c r="G19" s="25"/>
      <c r="H19" s="1"/>
    </row>
    <row r="20" spans="2:12" ht="15.75" x14ac:dyDescent="0.25">
      <c r="B20" s="1"/>
      <c r="C20" s="1"/>
      <c r="D20" s="12" t="s">
        <v>19</v>
      </c>
      <c r="E20" s="13"/>
      <c r="F20" s="13"/>
      <c r="G20" s="14">
        <f>+G22+G23</f>
        <v>0</v>
      </c>
      <c r="H20" s="1"/>
    </row>
    <row r="21" spans="2:12" x14ac:dyDescent="0.25">
      <c r="B21" s="1"/>
      <c r="C21" s="1"/>
      <c r="D21" s="15" t="s">
        <v>9</v>
      </c>
      <c r="E21" s="16" t="s">
        <v>10</v>
      </c>
      <c r="F21" s="16" t="s">
        <v>11</v>
      </c>
      <c r="G21" s="17" t="s">
        <v>12</v>
      </c>
      <c r="H21" s="1"/>
    </row>
    <row r="22" spans="2:12" ht="16.5" x14ac:dyDescent="0.3">
      <c r="B22" s="1"/>
      <c r="C22" s="1"/>
      <c r="D22" s="18" t="s">
        <v>20</v>
      </c>
      <c r="E22" s="19">
        <f>IF(G9&lt;=38*E56,G9,38*E56)</f>
        <v>0</v>
      </c>
      <c r="F22" s="20">
        <v>0.91700000000000004</v>
      </c>
      <c r="G22" s="21">
        <f>ROUND(+E22*F22,2)</f>
        <v>0</v>
      </c>
      <c r="H22" s="1"/>
    </row>
    <row r="23" spans="2:12" ht="16.5" x14ac:dyDescent="0.3">
      <c r="B23" s="1"/>
      <c r="C23" s="1"/>
      <c r="D23" s="18" t="s">
        <v>21</v>
      </c>
      <c r="E23" s="19">
        <f>IF(G9&lt;38*E56,0,G9-38*E56)</f>
        <v>0</v>
      </c>
      <c r="F23" s="20">
        <v>2.476</v>
      </c>
      <c r="G23" s="21">
        <f>ROUND(+E23*F23,2)</f>
        <v>0</v>
      </c>
      <c r="H23" s="1"/>
    </row>
    <row r="24" spans="2:12" ht="7.5" customHeight="1" x14ac:dyDescent="0.3">
      <c r="B24" s="1"/>
      <c r="C24" s="1"/>
      <c r="D24" s="26"/>
      <c r="E24" s="23"/>
      <c r="F24" s="24"/>
      <c r="G24" s="25"/>
      <c r="H24" s="1"/>
    </row>
    <row r="25" spans="2:12" ht="15.75" x14ac:dyDescent="0.25">
      <c r="B25" s="1"/>
      <c r="C25" s="1"/>
      <c r="D25" s="12" t="s">
        <v>22</v>
      </c>
      <c r="E25" s="13"/>
      <c r="F25" s="13"/>
      <c r="G25" s="14">
        <f>+G27</f>
        <v>0</v>
      </c>
      <c r="H25" s="1"/>
    </row>
    <row r="26" spans="2:12" x14ac:dyDescent="0.25">
      <c r="B26" s="1"/>
      <c r="C26" s="1"/>
      <c r="D26" s="27"/>
      <c r="E26" s="16" t="s">
        <v>10</v>
      </c>
      <c r="F26" s="16" t="s">
        <v>11</v>
      </c>
      <c r="G26" s="17" t="s">
        <v>12</v>
      </c>
      <c r="H26" s="1"/>
    </row>
    <row r="27" spans="2:12" ht="16.5" x14ac:dyDescent="0.3">
      <c r="B27" s="1"/>
      <c r="C27" s="1"/>
      <c r="D27" s="27"/>
      <c r="E27" s="28">
        <f>G5</f>
        <v>0</v>
      </c>
      <c r="F27" s="20">
        <v>0.45800000000000002</v>
      </c>
      <c r="G27" s="21">
        <f>ROUND(IF(G10="SI",+E27*F27,0),2)</f>
        <v>0</v>
      </c>
      <c r="H27" s="1"/>
    </row>
    <row r="28" spans="2:12" ht="7.5" customHeight="1" x14ac:dyDescent="0.3">
      <c r="B28" s="1"/>
      <c r="C28" s="1"/>
      <c r="D28" s="26"/>
      <c r="E28" s="29"/>
      <c r="F28" s="24"/>
      <c r="G28" s="25"/>
      <c r="H28" s="1"/>
    </row>
    <row r="29" spans="2:12" ht="15.75" x14ac:dyDescent="0.25">
      <c r="B29" s="1"/>
      <c r="C29" s="1"/>
      <c r="D29" s="12" t="s">
        <v>23</v>
      </c>
      <c r="E29" s="13"/>
      <c r="F29" s="13"/>
      <c r="G29" s="14">
        <f>+G31</f>
        <v>0</v>
      </c>
      <c r="H29" s="1"/>
    </row>
    <row r="30" spans="2:12" x14ac:dyDescent="0.25">
      <c r="B30" s="1"/>
      <c r="C30" s="1"/>
      <c r="D30" s="27"/>
      <c r="E30" s="16" t="s">
        <v>10</v>
      </c>
      <c r="F30" s="16" t="s">
        <v>11</v>
      </c>
      <c r="G30" s="17" t="s">
        <v>12</v>
      </c>
      <c r="H30" s="1"/>
    </row>
    <row r="31" spans="2:12" ht="16.5" x14ac:dyDescent="0.3">
      <c r="B31" s="1"/>
      <c r="C31" s="1"/>
      <c r="D31" s="27"/>
      <c r="E31" s="28">
        <f>G5</f>
        <v>0</v>
      </c>
      <c r="F31" s="20">
        <v>0.86199999999999999</v>
      </c>
      <c r="G31" s="21">
        <f>ROUND(IF(G11="SI",+E31*F31,0),2)</f>
        <v>0</v>
      </c>
      <c r="H31" s="1"/>
    </row>
    <row r="32" spans="2:12" ht="7.5" customHeight="1" x14ac:dyDescent="0.3">
      <c r="B32" s="1"/>
      <c r="C32" s="1"/>
      <c r="D32" s="26"/>
      <c r="E32" s="29"/>
      <c r="F32" s="24"/>
      <c r="G32" s="25"/>
      <c r="H32" s="1"/>
    </row>
    <row r="33" spans="2:8" ht="15.75" x14ac:dyDescent="0.25">
      <c r="B33" s="1"/>
      <c r="C33" s="1"/>
      <c r="D33" s="12" t="s">
        <v>24</v>
      </c>
      <c r="E33" s="13"/>
      <c r="F33" s="13"/>
      <c r="G33" s="14">
        <f>+G36+G39+G42+G45+G48</f>
        <v>0</v>
      </c>
      <c r="H33" s="1"/>
    </row>
    <row r="34" spans="2:8" ht="16.5" x14ac:dyDescent="0.3">
      <c r="B34" s="1"/>
      <c r="C34" s="1"/>
      <c r="D34" s="27"/>
      <c r="F34" s="28"/>
      <c r="G34" s="21"/>
      <c r="H34" s="1"/>
    </row>
    <row r="35" spans="2:8" ht="15.75" x14ac:dyDescent="0.25">
      <c r="B35" s="1"/>
      <c r="C35" s="1"/>
      <c r="D35" s="30" t="s">
        <v>25</v>
      </c>
      <c r="E35" s="16" t="s">
        <v>10</v>
      </c>
      <c r="F35" s="16" t="s">
        <v>11</v>
      </c>
      <c r="G35" s="17" t="s">
        <v>12</v>
      </c>
      <c r="H35" s="1"/>
    </row>
    <row r="36" spans="2:8" ht="16.5" x14ac:dyDescent="0.3">
      <c r="B36" s="1"/>
      <c r="C36" s="1"/>
      <c r="D36" s="27"/>
      <c r="E36" s="28">
        <f>+G5</f>
        <v>0</v>
      </c>
      <c r="F36" s="31">
        <v>6.0000000000000001E-3</v>
      </c>
      <c r="G36" s="21">
        <f>ROUND(IF(AND($G$10="SI",$G$11="SI"),E36*F36*3,IF(AND($G$10="SI",$G$11="NO"),E36*F36*2,E36*F36)),2)</f>
        <v>0</v>
      </c>
      <c r="H36" s="1"/>
    </row>
    <row r="37" spans="2:8" ht="16.5" x14ac:dyDescent="0.3">
      <c r="B37" s="1"/>
      <c r="C37" s="1"/>
      <c r="D37" s="27"/>
      <c r="F37" s="28"/>
      <c r="G37" s="21"/>
      <c r="H37" s="1"/>
    </row>
    <row r="38" spans="2:8" ht="15.75" x14ac:dyDescent="0.25">
      <c r="B38" s="1"/>
      <c r="C38" s="1"/>
      <c r="D38" s="30" t="s">
        <v>26</v>
      </c>
      <c r="E38" s="16" t="s">
        <v>10</v>
      </c>
      <c r="F38" s="16" t="s">
        <v>11</v>
      </c>
      <c r="G38" s="17" t="s">
        <v>12</v>
      </c>
      <c r="H38" s="1"/>
    </row>
    <row r="39" spans="2:8" ht="16.5" x14ac:dyDescent="0.3">
      <c r="B39" s="1"/>
      <c r="C39" s="1"/>
      <c r="D39" s="27"/>
      <c r="E39" s="28">
        <f>+G5</f>
        <v>0</v>
      </c>
      <c r="F39" s="31">
        <v>8.9999999999999993E-3</v>
      </c>
      <c r="G39" s="21">
        <f>ROUND(IF(AND($G$10="SI",$G$11="SI"),E39*F39*3,IF(AND($G$10="SI",$G$11="NO"),E39*F39*2,E39*F39)),2)</f>
        <v>0</v>
      </c>
      <c r="H39" s="1"/>
    </row>
    <row r="40" spans="2:8" ht="16.5" x14ac:dyDescent="0.3">
      <c r="B40" s="1"/>
      <c r="C40" s="1"/>
      <c r="D40" s="27"/>
      <c r="F40" s="20"/>
      <c r="G40" s="21"/>
      <c r="H40" s="1"/>
    </row>
    <row r="41" spans="2:8" x14ac:dyDescent="0.25">
      <c r="B41" s="1"/>
      <c r="C41" s="1"/>
      <c r="D41" s="32" t="s">
        <v>27</v>
      </c>
      <c r="E41" s="16" t="s">
        <v>10</v>
      </c>
      <c r="F41" s="16" t="s">
        <v>11</v>
      </c>
      <c r="G41" s="17" t="s">
        <v>12</v>
      </c>
      <c r="H41" s="1"/>
    </row>
    <row r="42" spans="2:8" ht="16.5" x14ac:dyDescent="0.3">
      <c r="B42" s="1"/>
      <c r="C42" s="1"/>
      <c r="D42" s="27"/>
      <c r="E42" s="28">
        <f>+G5</f>
        <v>0</v>
      </c>
      <c r="F42" s="31">
        <v>0</v>
      </c>
      <c r="G42" s="21">
        <f>ROUND(IF(AND($G$10="SI",$G$11="SI"),E42*F42*3,IF(AND($G$10="SI",$G$11="NO"),E42*F42*2,E42*F42)),2)</f>
        <v>0</v>
      </c>
      <c r="H42" s="1"/>
    </row>
    <row r="43" spans="2:8" ht="16.5" x14ac:dyDescent="0.3">
      <c r="B43" s="1"/>
      <c r="C43" s="1"/>
      <c r="D43" s="27"/>
      <c r="F43" s="31"/>
      <c r="G43" s="21"/>
      <c r="H43" s="1"/>
    </row>
    <row r="44" spans="2:8" x14ac:dyDescent="0.25">
      <c r="B44" s="1"/>
      <c r="C44" s="1"/>
      <c r="D44" s="32" t="s">
        <v>28</v>
      </c>
      <c r="E44" s="16" t="s">
        <v>10</v>
      </c>
      <c r="F44" s="16" t="s">
        <v>11</v>
      </c>
      <c r="G44" s="17" t="s">
        <v>12</v>
      </c>
      <c r="H44" s="1"/>
    </row>
    <row r="45" spans="2:8" ht="16.5" x14ac:dyDescent="0.3">
      <c r="B45" s="1"/>
      <c r="C45" s="1"/>
      <c r="D45" s="27"/>
      <c r="E45" s="28">
        <f>+G5</f>
        <v>0</v>
      </c>
      <c r="F45" s="31">
        <v>1.7899999999999999E-2</v>
      </c>
      <c r="G45" s="21">
        <f>ROUND(IF(AND($G$10="SI",$G$11="SI"),E45*F45*3,IF(AND($G$10="SI",$G$11="NO"),E45*F45*2,E45*F45)),2)</f>
        <v>0</v>
      </c>
      <c r="H45" s="1"/>
    </row>
    <row r="46" spans="2:8" ht="16.5" x14ac:dyDescent="0.3">
      <c r="B46" s="1"/>
      <c r="C46" s="1"/>
      <c r="D46" s="27"/>
      <c r="F46" s="28"/>
      <c r="G46" s="21"/>
      <c r="H46" s="1"/>
    </row>
    <row r="47" spans="2:8" ht="15.75" x14ac:dyDescent="0.25">
      <c r="B47" s="1"/>
      <c r="C47" s="1"/>
      <c r="D47" s="30" t="s">
        <v>29</v>
      </c>
      <c r="E47" s="16" t="s">
        <v>10</v>
      </c>
      <c r="F47" s="16" t="s">
        <v>11</v>
      </c>
      <c r="G47" s="17" t="s">
        <v>12</v>
      </c>
      <c r="H47" s="1"/>
    </row>
    <row r="48" spans="2:8" ht="16.5" x14ac:dyDescent="0.3">
      <c r="B48" s="1"/>
      <c r="C48" s="1"/>
      <c r="D48" s="27"/>
      <c r="E48" s="28">
        <f>+G5</f>
        <v>0</v>
      </c>
      <c r="F48" s="31">
        <v>0</v>
      </c>
      <c r="G48" s="21">
        <f>ROUND(IF(AND($G$10="SI",$G$11="SI"),E48*F48*3,IF(AND($G$10="SI",$G$11="NO"),E48*F48*2,E48*F48)),2)</f>
        <v>0</v>
      </c>
      <c r="H48" s="1"/>
    </row>
    <row r="49" spans="2:8" ht="7.5" customHeight="1" x14ac:dyDescent="0.3">
      <c r="B49" s="1"/>
      <c r="C49" s="1"/>
      <c r="D49" s="26"/>
      <c r="E49" s="29"/>
      <c r="F49" s="33"/>
      <c r="G49" s="25"/>
      <c r="H49" s="1"/>
    </row>
    <row r="50" spans="2:8" ht="15.75" x14ac:dyDescent="0.25">
      <c r="B50" s="1"/>
      <c r="C50" s="1"/>
      <c r="D50" s="12" t="s">
        <v>30</v>
      </c>
      <c r="E50" s="13"/>
      <c r="F50" s="13"/>
      <c r="G50" s="14">
        <f>SUM(G53:G55,G57:G59)</f>
        <v>0</v>
      </c>
      <c r="H50" s="1"/>
    </row>
    <row r="51" spans="2:8" x14ac:dyDescent="0.25">
      <c r="B51" s="1"/>
      <c r="C51" s="1"/>
      <c r="D51" s="34"/>
      <c r="E51" s="35" t="s">
        <v>31</v>
      </c>
      <c r="F51" s="35" t="s">
        <v>11</v>
      </c>
      <c r="G51" s="36" t="s">
        <v>12</v>
      </c>
      <c r="H51" s="1"/>
    </row>
    <row r="52" spans="2:8" ht="20.25" x14ac:dyDescent="0.3">
      <c r="B52" s="1"/>
      <c r="C52" s="1"/>
      <c r="D52" s="37" t="s">
        <v>32</v>
      </c>
      <c r="E52" s="38">
        <v>0</v>
      </c>
      <c r="F52" s="20"/>
      <c r="G52" s="39"/>
      <c r="H52" s="1"/>
    </row>
    <row r="53" spans="2:8" ht="16.5" x14ac:dyDescent="0.3">
      <c r="B53" s="1"/>
      <c r="C53" s="1"/>
      <c r="D53" s="27" t="s">
        <v>33</v>
      </c>
      <c r="E53" s="40">
        <f>+E52</f>
        <v>0</v>
      </c>
      <c r="F53" s="20">
        <v>22.946000000000002</v>
      </c>
      <c r="G53" s="39">
        <f>ROUND(E53*F53,2)</f>
        <v>0</v>
      </c>
      <c r="H53" s="1"/>
    </row>
    <row r="54" spans="2:8" ht="16.5" x14ac:dyDescent="0.3">
      <c r="B54" s="1"/>
      <c r="C54" s="1"/>
      <c r="D54" s="27" t="s">
        <v>34</v>
      </c>
      <c r="E54" s="40">
        <f>+E52</f>
        <v>0</v>
      </c>
      <c r="F54" s="20">
        <v>9.1769999999999996</v>
      </c>
      <c r="G54" s="39">
        <f>ROUND(IF(G10="SI",E54*F54,0),2)</f>
        <v>0</v>
      </c>
      <c r="H54" s="1"/>
    </row>
    <row r="55" spans="2:8" ht="16.5" x14ac:dyDescent="0.3">
      <c r="B55" s="1"/>
      <c r="C55" s="1"/>
      <c r="D55" s="27" t="s">
        <v>35</v>
      </c>
      <c r="E55" s="40">
        <f>+E52</f>
        <v>0</v>
      </c>
      <c r="F55" s="20">
        <v>13.766999999999999</v>
      </c>
      <c r="G55" s="39">
        <f>ROUND(IF(G11="SI",E55*F55,0),2)</f>
        <v>0</v>
      </c>
      <c r="H55" s="1"/>
    </row>
    <row r="56" spans="2:8" ht="20.25" x14ac:dyDescent="0.3">
      <c r="B56" s="1"/>
      <c r="C56" s="1"/>
      <c r="D56" s="37" t="s">
        <v>36</v>
      </c>
      <c r="E56" s="38">
        <v>0</v>
      </c>
      <c r="F56" s="20"/>
      <c r="G56" s="39"/>
      <c r="H56" s="1"/>
    </row>
    <row r="57" spans="2:8" ht="16.5" x14ac:dyDescent="0.3">
      <c r="B57" s="1"/>
      <c r="C57" s="1"/>
      <c r="D57" s="27" t="s">
        <v>33</v>
      </c>
      <c r="E57" s="40">
        <f>+E56</f>
        <v>0</v>
      </c>
      <c r="F57" s="20">
        <v>45.863</v>
      </c>
      <c r="G57" s="39">
        <f>ROUND(E57*F57,2)</f>
        <v>0</v>
      </c>
      <c r="H57" s="1"/>
    </row>
    <row r="58" spans="2:8" ht="16.5" x14ac:dyDescent="0.3">
      <c r="B58" s="1"/>
      <c r="C58" s="1"/>
      <c r="D58" s="27" t="s">
        <v>34</v>
      </c>
      <c r="E58" s="40">
        <f>+E56</f>
        <v>0</v>
      </c>
      <c r="F58" s="20">
        <v>18.356000000000002</v>
      </c>
      <c r="G58" s="39">
        <f>ROUND(IF(G10="SI",E58*F58,0),2)</f>
        <v>0</v>
      </c>
      <c r="H58" s="1"/>
    </row>
    <row r="59" spans="2:8" ht="16.5" x14ac:dyDescent="0.3">
      <c r="B59" s="1"/>
      <c r="C59" s="1"/>
      <c r="D59" s="27" t="s">
        <v>35</v>
      </c>
      <c r="E59" s="40">
        <f>+E56</f>
        <v>0</v>
      </c>
      <c r="F59" s="20">
        <v>27.535</v>
      </c>
      <c r="G59" s="39">
        <f>ROUND(IF(G11="SI",E59*F59,0),2)</f>
        <v>0</v>
      </c>
      <c r="H59" s="1"/>
    </row>
    <row r="60" spans="2:8" ht="7.5" customHeight="1" x14ac:dyDescent="0.3">
      <c r="B60" s="1"/>
      <c r="C60" s="1"/>
      <c r="D60" s="26"/>
      <c r="E60" s="29"/>
      <c r="F60" s="29"/>
      <c r="G60" s="41"/>
      <c r="H60" s="1"/>
    </row>
    <row r="61" spans="2:8" x14ac:dyDescent="0.25">
      <c r="B61" s="1"/>
      <c r="C61" s="1"/>
      <c r="E61" s="42" t="s">
        <v>37</v>
      </c>
      <c r="F61" s="43"/>
      <c r="G61" s="44">
        <f>+G50+G33+G29+G25+G20+G13</f>
        <v>0</v>
      </c>
      <c r="H61" s="1"/>
    </row>
    <row r="62" spans="2:8" x14ac:dyDescent="0.25">
      <c r="B62" s="1"/>
      <c r="C62" s="1"/>
      <c r="E62" s="45" t="s">
        <v>38</v>
      </c>
      <c r="F62" s="46"/>
      <c r="G62" s="47">
        <f>ROUND(+G61*0.1,2)</f>
        <v>0</v>
      </c>
      <c r="H62" s="1"/>
    </row>
    <row r="63" spans="2:8" ht="15.75" x14ac:dyDescent="0.25">
      <c r="B63" s="1"/>
      <c r="C63" s="1"/>
      <c r="E63" s="48" t="s">
        <v>12</v>
      </c>
      <c r="F63" s="49"/>
      <c r="G63" s="50">
        <f>+G61+G62</f>
        <v>0</v>
      </c>
      <c r="H63" s="1"/>
    </row>
    <row r="64" spans="2:8" ht="7.5" customHeight="1" x14ac:dyDescent="0.25">
      <c r="B64" s="1"/>
      <c r="C64" s="1"/>
      <c r="G64" s="51"/>
      <c r="H64" s="1"/>
    </row>
    <row r="65" spans="1:8" ht="15.75" x14ac:dyDescent="0.25">
      <c r="B65" s="1"/>
      <c r="C65" s="1"/>
      <c r="D65" s="48" t="s">
        <v>39</v>
      </c>
      <c r="E65" s="49"/>
      <c r="F65" s="49"/>
      <c r="G65" s="50">
        <f>IF(G5=0,0,G63/G5)</f>
        <v>0</v>
      </c>
      <c r="H65" s="1"/>
    </row>
    <row r="66" spans="1:8" x14ac:dyDescent="0.25">
      <c r="B66" s="1"/>
      <c r="C66" s="1"/>
      <c r="D66" s="1"/>
      <c r="E66" s="1"/>
      <c r="F66" s="1"/>
      <c r="G66" s="1"/>
      <c r="H66" s="1"/>
    </row>
    <row r="68" spans="1:8" x14ac:dyDescent="0.25">
      <c r="A68" t="s">
        <v>40</v>
      </c>
    </row>
    <row r="69" spans="1:8" x14ac:dyDescent="0.25">
      <c r="A69" t="s">
        <v>41</v>
      </c>
    </row>
    <row r="70" spans="1:8" x14ac:dyDescent="0.25">
      <c r="A70" t="s">
        <v>42</v>
      </c>
    </row>
    <row r="71" spans="1:8" x14ac:dyDescent="0.25">
      <c r="A71" t="s">
        <v>43</v>
      </c>
    </row>
  </sheetData>
  <sheetProtection algorithmName="SHA-512" hashValue="8qqrYeKlFdi6IGfp7MnH/vhvyAXuVsmBTHJJIGV5nDZ/roZoFIsN5/+nVuMXM1Tmfe19Qf7n18fDazZdpF6Q5Q==" saltValue="LZTOoadXgTjAl1n/p+lurQ==" spinCount="100000" sheet="1" objects="1" scenarios="1"/>
  <mergeCells count="5">
    <mergeCell ref="E1:G1"/>
    <mergeCell ref="D4:G4"/>
    <mergeCell ref="D5:F5"/>
    <mergeCell ref="D7:E7"/>
    <mergeCell ref="D9:E9"/>
  </mergeCells>
  <dataValidations count="1">
    <dataValidation type="list" allowBlank="1" showInputMessage="1" showErrorMessage="1" sqref="G10:G11" xr:uid="{A0E67E0E-033C-4125-ADD7-88171FB6A420}">
      <formula1>$L$16:$L$17</formula1>
    </dataValidation>
  </dataValidation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Uso condominiale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Umberto</dc:creator>
  <cp:lastModifiedBy>Giuseppe Urciuoli</cp:lastModifiedBy>
  <dcterms:created xsi:type="dcterms:W3CDTF">2022-12-06T15:05:31Z</dcterms:created>
  <dcterms:modified xsi:type="dcterms:W3CDTF">2026-01-28T14:00:59Z</dcterms:modified>
</cp:coreProperties>
</file>