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are\GARE LRH\GARE RELATIVE AL SII\SERVIZI\SERVIZIO LETTURE CONTATORI ACQUA\2025\RISPOSTE AI QUESITI\"/>
    </mc:Choice>
  </mc:AlternateContent>
  <xr:revisionPtr revIDLastSave="0" documentId="13_ncr:1_{3B0BACE1-404C-4C56-AF96-A32A38BEA65C}" xr6:coauthVersionLast="47" xr6:coauthVersionMax="47" xr10:uidLastSave="{00000000-0000-0000-0000-000000000000}"/>
  <bookViews>
    <workbookView xWindow="-108" yWindow="-108" windowWidth="23256" windowHeight="12456" xr2:uid="{688D0944-226D-4594-822C-851F9236844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7" i="1" l="1"/>
  <c r="M8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G87" i="1"/>
  <c r="D3" i="1"/>
  <c r="K3" i="1" s="1"/>
  <c r="D4" i="1"/>
  <c r="K4" i="1" s="1"/>
  <c r="D5" i="1"/>
  <c r="K5" i="1" s="1"/>
  <c r="D6" i="1"/>
  <c r="K6" i="1" s="1"/>
  <c r="D7" i="1"/>
  <c r="K7" i="1" s="1"/>
  <c r="D8" i="1"/>
  <c r="K8" i="1" s="1"/>
  <c r="D9" i="1"/>
  <c r="K9" i="1" s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J87" i="1"/>
  <c r="O58" i="1" l="1"/>
  <c r="O33" i="1"/>
  <c r="O21" i="1"/>
  <c r="O70" i="1"/>
  <c r="O59" i="1"/>
  <c r="O73" i="1"/>
  <c r="O72" i="1"/>
  <c r="O49" i="1"/>
  <c r="O47" i="1"/>
  <c r="O46" i="1"/>
  <c r="O85" i="1"/>
  <c r="O25" i="1"/>
  <c r="O84" i="1"/>
  <c r="O24" i="1"/>
  <c r="O82" i="1"/>
  <c r="O23" i="1"/>
  <c r="O61" i="1"/>
  <c r="O35" i="1"/>
  <c r="O9" i="1"/>
  <c r="O60" i="1"/>
  <c r="O34" i="1"/>
  <c r="O83" i="1"/>
  <c r="O57" i="1"/>
  <c r="O81" i="1"/>
  <c r="O48" i="1"/>
  <c r="O22" i="1"/>
  <c r="O13" i="1"/>
  <c r="O71" i="1"/>
  <c r="O45" i="1"/>
  <c r="O12" i="1"/>
  <c r="O11" i="1"/>
  <c r="O37" i="1"/>
  <c r="O69" i="1"/>
  <c r="O36" i="1"/>
  <c r="O10" i="1"/>
  <c r="O66" i="1"/>
  <c r="O75" i="1"/>
  <c r="O63" i="1"/>
  <c r="O51" i="1"/>
  <c r="O39" i="1"/>
  <c r="O27" i="1"/>
  <c r="O15" i="1"/>
  <c r="O3" i="1"/>
  <c r="O86" i="1"/>
  <c r="O74" i="1"/>
  <c r="O62" i="1"/>
  <c r="O50" i="1"/>
  <c r="O38" i="1"/>
  <c r="O26" i="1"/>
  <c r="O14" i="1"/>
  <c r="O80" i="1"/>
  <c r="O68" i="1"/>
  <c r="O56" i="1"/>
  <c r="O44" i="1"/>
  <c r="O32" i="1"/>
  <c r="O20" i="1"/>
  <c r="O8" i="1"/>
  <c r="O79" i="1"/>
  <c r="O67" i="1"/>
  <c r="O55" i="1"/>
  <c r="O43" i="1"/>
  <c r="O31" i="1"/>
  <c r="O19" i="1"/>
  <c r="O7" i="1"/>
  <c r="O78" i="1"/>
  <c r="O54" i="1"/>
  <c r="O42" i="1"/>
  <c r="O30" i="1"/>
  <c r="O18" i="1"/>
  <c r="O6" i="1"/>
  <c r="O77" i="1"/>
  <c r="O65" i="1"/>
  <c r="O53" i="1"/>
  <c r="O41" i="1"/>
  <c r="O29" i="1"/>
  <c r="O17" i="1"/>
  <c r="O5" i="1"/>
  <c r="O76" i="1"/>
  <c r="O64" i="1"/>
  <c r="O52" i="1"/>
  <c r="O40" i="1"/>
  <c r="O28" i="1"/>
  <c r="O16" i="1"/>
  <c r="O4" i="1"/>
  <c r="E87" i="1"/>
  <c r="H87" i="1"/>
  <c r="F87" i="1"/>
  <c r="D87" i="1"/>
  <c r="C87" i="1"/>
  <c r="I87" i="1"/>
</calcChain>
</file>

<file path=xl/sharedStrings.xml><?xml version="1.0" encoding="utf-8"?>
<sst xmlns="http://schemas.openxmlformats.org/spreadsheetml/2006/main" count="99" uniqueCount="99">
  <si>
    <t>COMUNE</t>
  </si>
  <si>
    <t>ABBADIA LARIANA</t>
  </si>
  <si>
    <t>UTENZE TOTALI</t>
  </si>
  <si>
    <t>TLT</t>
  </si>
  <si>
    <t>AIRUNO</t>
  </si>
  <si>
    <t>ANNONE DI BRIANZA</t>
  </si>
  <si>
    <t>BALLABIO</t>
  </si>
  <si>
    <t>BARZAGO</t>
  </si>
  <si>
    <t>BARZANÒ</t>
  </si>
  <si>
    <t>BARZIO</t>
  </si>
  <si>
    <t>BELLANO</t>
  </si>
  <si>
    <t>BOSISIO PARINI</t>
  </si>
  <si>
    <t>BULCIAGO</t>
  </si>
  <si>
    <t>BRIVIO</t>
  </si>
  <si>
    <t>CALCO</t>
  </si>
  <si>
    <t>CALOLZIOCORTE</t>
  </si>
  <si>
    <t>CARENNO</t>
  </si>
  <si>
    <t>CASARGO</t>
  </si>
  <si>
    <t>CASATENOVO</t>
  </si>
  <si>
    <t>CASSAGO BRIANZA</t>
  </si>
  <si>
    <t>CASSINA VALSASSINA</t>
  </si>
  <si>
    <t>CASTELLO DI BRIANZA</t>
  </si>
  <si>
    <t>CERNUSCO LOMBARDONE</t>
  </si>
  <si>
    <t>CESANA BRIANZA</t>
  </si>
  <si>
    <t>CIVATE</t>
  </si>
  <si>
    <t>COLICO</t>
  </si>
  <si>
    <t>COLLE BRIANZA</t>
  </si>
  <si>
    <t>CORTENOVA</t>
  </si>
  <si>
    <t>COSTA MASNAGA</t>
  </si>
  <si>
    <t>CRANDOLA VALSASSINA</t>
  </si>
  <si>
    <t>CREMELLA</t>
  </si>
  <si>
    <t>CREMENO</t>
  </si>
  <si>
    <t>DERVIO</t>
  </si>
  <si>
    <t>DOLZAGO</t>
  </si>
  <si>
    <t>DORIO</t>
  </si>
  <si>
    <t>ELLO</t>
  </si>
  <si>
    <t>ERVE</t>
  </si>
  <si>
    <t>ESINO LARIO</t>
  </si>
  <si>
    <t>GALBIATE</t>
  </si>
  <si>
    <t>GARBAGNATE MONASTERO</t>
  </si>
  <si>
    <t>GARLATE</t>
  </si>
  <si>
    <t>IMBERSAGO</t>
  </si>
  <si>
    <t>INTROBIO</t>
  </si>
  <si>
    <t>LA VALLETTA BRIANZA</t>
  </si>
  <si>
    <t>LECCO</t>
  </si>
  <si>
    <t>LIERNA</t>
  </si>
  <si>
    <t>LOMAGNA</t>
  </si>
  <si>
    <t>MALGRATE</t>
  </si>
  <si>
    <t>MANDELLO DEL LARIO</t>
  </si>
  <si>
    <t>MARGNO</t>
  </si>
  <si>
    <t>MERATE</t>
  </si>
  <si>
    <t>MISSAGLIA</t>
  </si>
  <si>
    <t>MOGGIO</t>
  </si>
  <si>
    <t>MOLTENO</t>
  </si>
  <si>
    <t>MONTE MARENZO</t>
  </si>
  <si>
    <t>MONTEVECCHIA</t>
  </si>
  <si>
    <t>MONTICELLO BRIANZA</t>
  </si>
  <si>
    <t>MORTERONE</t>
  </si>
  <si>
    <t>NIBIONNO</t>
  </si>
  <si>
    <t>OGGIONO</t>
  </si>
  <si>
    <t>OLGIATE MOLGORA</t>
  </si>
  <si>
    <t>OLGINATE</t>
  </si>
  <si>
    <t>OLIVETO LARIO</t>
  </si>
  <si>
    <t>OSNAGO</t>
  </si>
  <si>
    <t>PADERNO D'ADDA</t>
  </si>
  <si>
    <t>PAGNONA</t>
  </si>
  <si>
    <t>PARLASCO</t>
  </si>
  <si>
    <t>PASTURO</t>
  </si>
  <si>
    <t>PERLEDO</t>
  </si>
  <si>
    <t>PESCATE</t>
  </si>
  <si>
    <t>PREMANA</t>
  </si>
  <si>
    <t>PRIMALUNA</t>
  </si>
  <si>
    <t>ROBBIATE</t>
  </si>
  <si>
    <t>ROGENO</t>
  </si>
  <si>
    <t>SIRONE</t>
  </si>
  <si>
    <t>SIRTORI</t>
  </si>
  <si>
    <t>SUEGLIO</t>
  </si>
  <si>
    <t>SUELLO</t>
  </si>
  <si>
    <t>TACENO</t>
  </si>
  <si>
    <t>VALGREGHENTINO</t>
  </si>
  <si>
    <t>VALMADRERA</t>
  </si>
  <si>
    <t>VALVARRONE</t>
  </si>
  <si>
    <t>VARENNA</t>
  </si>
  <si>
    <t>VERCURAGO</t>
  </si>
  <si>
    <t>VERDERIO</t>
  </si>
  <si>
    <t>VIGANÒ</t>
  </si>
  <si>
    <t>Axioma</t>
  </si>
  <si>
    <t>Totale</t>
  </si>
  <si>
    <t>Sensus + Watertech</t>
  </si>
  <si>
    <t>Kamstrup walk-by</t>
  </si>
  <si>
    <t>Watertech                                 GRANDI UTENZE</t>
  </si>
  <si>
    <t>Kamstrup concentratore</t>
  </si>
  <si>
    <t>% TLT</t>
  </si>
  <si>
    <t>TLT IN WALK-BY</t>
  </si>
  <si>
    <t>anno sostituzione</t>
  </si>
  <si>
    <t>SANTA MARIA HOÈ</t>
  </si>
  <si>
    <t>numero utenze letture trimestrali</t>
  </si>
  <si>
    <t>numero uteze letture bimestrali</t>
  </si>
  <si>
    <t>utenze rimanenti da leggere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</si>
</sst>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3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24">
    <dxf>
      <numFmt numFmtId="3" formatCode="#,##0"/>
    </dxf>
    <dxf>
      <numFmt numFmtId="0" formatCode="General"/>
      <fill>
        <patternFill patternType="solid">
          <fgColor indexed="64"/>
          <bgColor theme="0"/>
        </patternFill>
      </fill>
    </dxf>
    <dxf>
      <numFmt numFmtId="3" formatCode="#,##0"/>
    </dxf>
    <dxf>
      <numFmt numFmtId="0" formatCode="General"/>
      <fill>
        <patternFill patternType="solid">
          <fgColor indexed="64"/>
          <bgColor theme="0"/>
        </patternFill>
      </fill>
    </dxf>
    <dxf>
      <numFmt numFmtId="3" formatCode="#,##0"/>
    </dxf>
    <dxf>
      <numFmt numFmtId="0" formatCode="General"/>
      <fill>
        <patternFill patternType="solid">
          <fgColor indexed="64"/>
          <bgColor theme="0"/>
        </patternFill>
      </fill>
    </dxf>
    <dxf>
      <numFmt numFmtId="3" formatCode="#,##0"/>
    </dxf>
    <dxf>
      <numFmt numFmtId="164" formatCode="0.0%"/>
      <fill>
        <patternFill patternType="solid">
          <fgColor indexed="64"/>
          <bgColor theme="0"/>
        </patternFill>
      </fill>
    </dxf>
    <dxf>
      <numFmt numFmtId="3" formatCode="#,##0"/>
    </dxf>
    <dxf>
      <numFmt numFmtId="164" formatCode="0.0%"/>
      <fill>
        <patternFill patternType="solid">
          <fgColor indexed="64"/>
          <bgColor theme="0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 patternType="none">
          <fgColor indexed="64"/>
          <bgColor auto="1"/>
        </patternFill>
      </fill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numFmt numFmtId="3" formatCode="#,##0"/>
    </dxf>
    <dxf>
      <fill>
        <patternFill patternType="none">
          <fgColor indexed="64"/>
          <bgColor auto="1"/>
        </patternFill>
      </fill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0066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00D931-81C3-43E5-A496-DDCACFA45572}" name="Tabella1" displayName="Tabella1" ref="B2:O87" totalsRowCount="1" headerRowDxfId="23">
  <autoFilter ref="B2:O86" xr:uid="{8F00D931-81C3-43E5-A496-DDCACFA45572}"/>
  <tableColumns count="14">
    <tableColumn id="1" xr3:uid="{6F65451B-7836-4385-B03A-22895D56138C}" name="COMUNE" totalsRowLabel="Totale"/>
    <tableColumn id="2" xr3:uid="{1EB7AC97-53DD-4770-B17F-AFA3CC303BEC}" name="UTENZE TOTALI" totalsRowFunction="sum" dataDxfId="22" totalsRowDxfId="21"/>
    <tableColumn id="3" xr3:uid="{B9B63B49-2CCF-4D7E-95ED-43401C925629}" name="TLT" totalsRowFunction="sum" dataDxfId="20" totalsRowDxfId="19">
      <calculatedColumnFormula>SUM(Tabella1[[#This Row],[Sensus + Watertech]:[Watertech                                 GRANDI UTENZE]])</calculatedColumnFormula>
    </tableColumn>
    <tableColumn id="11" xr3:uid="{926FF4A4-5F72-45B9-8253-6131DA197386}" name="TLT IN WALK-BY" totalsRowFunction="sum" dataDxfId="18" totalsRowDxfId="17">
      <calculatedColumnFormula>SUM(F3,H3)</calculatedColumnFormula>
    </tableColumn>
    <tableColumn id="4" xr3:uid="{230EE006-177E-4F07-B3B9-B4366541D3F8}" name="Sensus + Watertech" totalsRowFunction="sum" totalsRowDxfId="16"/>
    <tableColumn id="10" xr3:uid="{6933C69D-BDC7-4CD3-A27E-0C5D19605CCC}" name="Kamstrup concentratore" totalsRowFunction="sum" dataDxfId="15" totalsRowDxfId="14"/>
    <tableColumn id="6" xr3:uid="{5F3D5E59-0054-449F-A621-20C532A6B1E6}" name="Kamstrup walk-by" totalsRowFunction="sum" dataDxfId="13" totalsRowDxfId="12"/>
    <tableColumn id="7" xr3:uid="{72DE5670-F13E-40B4-AC47-7CC174E60A91}" name="Axioma" totalsRowFunction="sum" totalsRowDxfId="11"/>
    <tableColumn id="9" xr3:uid="{2B92ADCB-81A8-4F25-B944-ED4D0E9DA81D}" name="Watertech                                 GRANDI UTENZE" totalsRowFunction="sum" totalsRowDxfId="10"/>
    <tableColumn id="8" xr3:uid="{2A6782B3-E505-48E9-B350-39B5A37C3EDF}" name="% TLT" dataDxfId="9" totalsRowDxfId="8" dataCellStyle="Percentuale">
      <calculatedColumnFormula>+Tabella1[[#This Row],[TLT]]/Tabella1[[#This Row],[UTENZE TOTALI]]</calculatedColumnFormula>
    </tableColumn>
    <tableColumn id="5" xr3:uid="{CC9C38D1-4F6C-4AB0-A7F5-F8F5B8C13B45}" name="anno sostituzione" dataDxfId="7" totalsRowDxfId="6" dataCellStyle="Percentuale"/>
    <tableColumn id="12" xr3:uid="{D6176047-0AF0-44CD-BF89-F762314BB0B5}" name="numero utenze letture trimestrali" totalsRowFunction="sum" dataDxfId="5" totalsRowDxfId="4"/>
    <tableColumn id="13" xr3:uid="{E06A061B-E6D8-4285-8586-397366786B58}" name="numero uteze letture bimestrali" totalsRowFunction="sum" dataDxfId="3" totalsRowDxfId="2"/>
    <tableColumn id="14" xr3:uid="{0AC7DA94-20F1-48C7-8B68-6561B40A5350}" name="utenze rimanenti da leggere" dataDxfId="1" totalsRowDxfId="0">
      <calculatedColumnFormula>Tabella1[[#This Row],[UTENZE TOTALI]]-Tabella1[[#This Row],[TLT]]-Tabella1[[#This Row],[numero utenze letture trimestrali]]-Tabella1[[#This Row],[numero uteze letture bimestrali]]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FF2E-D2FA-490B-8EC2-835B00D53153}">
  <dimension ref="B1:O87"/>
  <sheetViews>
    <sheetView tabSelected="1" zoomScaleNormal="100" workbookViewId="0">
      <selection activeCell="P1" sqref="P1:Q1048576"/>
    </sheetView>
  </sheetViews>
  <sheetFormatPr defaultColWidth="8.85546875" defaultRowHeight="15" x14ac:dyDescent="0.25"/>
  <cols>
    <col min="1" max="1" width="4.140625" style="1" customWidth="1"/>
    <col min="2" max="2" width="25.5703125" style="1" bestFit="1" customWidth="1"/>
    <col min="3" max="3" width="19.140625" style="1" bestFit="1" customWidth="1"/>
    <col min="4" max="4" width="8.42578125" style="1" bestFit="1" customWidth="1"/>
    <col min="5" max="5" width="17.28515625" style="1" hidden="1" customWidth="1"/>
    <col min="6" max="6" width="15" style="1" hidden="1" customWidth="1"/>
    <col min="7" max="7" width="18.140625" style="1" hidden="1" customWidth="1"/>
    <col min="8" max="8" width="21.5703125" style="1" hidden="1" customWidth="1"/>
    <col min="9" max="9" width="12.28515625" style="1" hidden="1" customWidth="1"/>
    <col min="10" max="10" width="20.140625" style="1" hidden="1" customWidth="1"/>
    <col min="11" max="11" width="10.42578125" style="1" hidden="1" customWidth="1"/>
    <col min="12" max="12" width="15.28515625" style="1" customWidth="1"/>
    <col min="13" max="13" width="21.5703125" style="1" bestFit="1" customWidth="1"/>
    <col min="14" max="14" width="21.28515625" style="1" bestFit="1" customWidth="1"/>
    <col min="15" max="15" width="23.7109375" style="1" bestFit="1" customWidth="1"/>
    <col min="16" max="16384" width="8.85546875" style="1"/>
  </cols>
  <sheetData>
    <row r="1" spans="2:15" x14ac:dyDescent="0.25">
      <c r="C1"/>
    </row>
    <row r="2" spans="2:15" ht="30" x14ac:dyDescent="0.25">
      <c r="B2" s="4" t="s">
        <v>0</v>
      </c>
      <c r="C2" s="4" t="s">
        <v>2</v>
      </c>
      <c r="D2" s="4" t="s">
        <v>3</v>
      </c>
      <c r="E2" s="5" t="s">
        <v>93</v>
      </c>
      <c r="F2" s="5" t="s">
        <v>88</v>
      </c>
      <c r="G2" s="5" t="s">
        <v>91</v>
      </c>
      <c r="H2" s="4" t="s">
        <v>89</v>
      </c>
      <c r="I2" s="4" t="s">
        <v>86</v>
      </c>
      <c r="J2" s="5" t="s">
        <v>90</v>
      </c>
      <c r="K2" s="4" t="s">
        <v>92</v>
      </c>
      <c r="L2" s="5" t="s">
        <v>94</v>
      </c>
      <c r="M2" s="5" t="s">
        <v>96</v>
      </c>
      <c r="N2" s="5" t="s">
        <v>97</v>
      </c>
      <c r="O2" s="5" t="s">
        <v>98</v>
      </c>
    </row>
    <row r="3" spans="2:15" x14ac:dyDescent="0.25">
      <c r="B3" t="s">
        <v>1</v>
      </c>
      <c r="C3">
        <v>1090</v>
      </c>
      <c r="D3">
        <f>SUM(Tabella1[[#This Row],[Sensus + Watertech]:[Watertech                                 GRANDI UTENZE]])</f>
        <v>884</v>
      </c>
      <c r="E3">
        <f t="shared" ref="E3:E34" si="0">SUM(F3,H3)</f>
        <v>884</v>
      </c>
      <c r="F3">
        <v>884</v>
      </c>
      <c r="G3">
        <v>0</v>
      </c>
      <c r="H3">
        <v>0</v>
      </c>
      <c r="I3">
        <v>0</v>
      </c>
      <c r="J3">
        <v>0</v>
      </c>
      <c r="K3" s="3">
        <f>+Tabella1[[#This Row],[TLT]]/Tabella1[[#This Row],[UTENZE TOTALI]]</f>
        <v>0.81100917431192665</v>
      </c>
      <c r="L3">
        <v>2025</v>
      </c>
      <c r="M3">
        <v>31</v>
      </c>
      <c r="N3">
        <v>2</v>
      </c>
      <c r="O3">
        <f>Tabella1[[#This Row],[UTENZE TOTALI]]-Tabella1[[#This Row],[TLT]]-Tabella1[[#This Row],[numero utenze letture trimestrali]]-Tabella1[[#This Row],[numero uteze letture bimestrali]]</f>
        <v>173</v>
      </c>
    </row>
    <row r="4" spans="2:15" x14ac:dyDescent="0.25">
      <c r="B4" t="s">
        <v>4</v>
      </c>
      <c r="C4">
        <v>1157</v>
      </c>
      <c r="D4">
        <f>SUM(Tabella1[[#This Row],[Sensus + Watertech]:[Watertech                                 GRANDI UTENZE]])</f>
        <v>91</v>
      </c>
      <c r="E4">
        <f t="shared" si="0"/>
        <v>91</v>
      </c>
      <c r="F4">
        <v>91</v>
      </c>
      <c r="G4">
        <v>0</v>
      </c>
      <c r="H4">
        <v>0</v>
      </c>
      <c r="I4">
        <v>0</v>
      </c>
      <c r="J4">
        <v>0</v>
      </c>
      <c r="K4" s="3">
        <f>+Tabella1[[#This Row],[TLT]]/Tabella1[[#This Row],[UTENZE TOTALI]]</f>
        <v>7.8651685393258425E-2</v>
      </c>
      <c r="L4">
        <v>2027</v>
      </c>
      <c r="M4">
        <v>15</v>
      </c>
      <c r="N4">
        <v>2</v>
      </c>
      <c r="O4">
        <f>Tabella1[[#This Row],[UTENZE TOTALI]]-Tabella1[[#This Row],[TLT]]-Tabella1[[#This Row],[numero utenze letture trimestrali]]-Tabella1[[#This Row],[numero uteze letture bimestrali]]</f>
        <v>1049</v>
      </c>
    </row>
    <row r="5" spans="2:15" x14ac:dyDescent="0.25">
      <c r="B5" t="s">
        <v>5</v>
      </c>
      <c r="C5">
        <v>828</v>
      </c>
      <c r="D5">
        <f>SUM(Tabella1[[#This Row],[Sensus + Watertech]:[Watertech                                 GRANDI UTENZE]])</f>
        <v>677</v>
      </c>
      <c r="E5">
        <f t="shared" si="0"/>
        <v>265</v>
      </c>
      <c r="F5">
        <v>1</v>
      </c>
      <c r="G5">
        <v>412</v>
      </c>
      <c r="H5">
        <v>264</v>
      </c>
      <c r="I5">
        <v>0</v>
      </c>
      <c r="J5">
        <v>0</v>
      </c>
      <c r="K5" s="3">
        <f>+Tabella1[[#This Row],[TLT]]/Tabella1[[#This Row],[UTENZE TOTALI]]</f>
        <v>0.81763285024154586</v>
      </c>
      <c r="L5">
        <v>2026</v>
      </c>
      <c r="M5">
        <v>28</v>
      </c>
      <c r="N5">
        <v>5</v>
      </c>
      <c r="O5">
        <f>Tabella1[[#This Row],[UTENZE TOTALI]]-Tabella1[[#This Row],[TLT]]-Tabella1[[#This Row],[numero utenze letture trimestrali]]-Tabella1[[#This Row],[numero uteze letture bimestrali]]</f>
        <v>118</v>
      </c>
    </row>
    <row r="6" spans="2:15" x14ac:dyDescent="0.25">
      <c r="B6" t="s">
        <v>6</v>
      </c>
      <c r="C6">
        <v>1308</v>
      </c>
      <c r="D6">
        <f>SUM(Tabella1[[#This Row],[Sensus + Watertech]:[Watertech                                 GRANDI UTENZE]])</f>
        <v>88</v>
      </c>
      <c r="E6">
        <f t="shared" si="0"/>
        <v>88</v>
      </c>
      <c r="F6">
        <v>88</v>
      </c>
      <c r="G6">
        <v>0</v>
      </c>
      <c r="H6">
        <v>0</v>
      </c>
      <c r="I6">
        <v>0</v>
      </c>
      <c r="J6">
        <v>0</v>
      </c>
      <c r="K6" s="3">
        <f>+Tabella1[[#This Row],[TLT]]/Tabella1[[#This Row],[UTENZE TOTALI]]</f>
        <v>6.7278287461773695E-2</v>
      </c>
      <c r="L6">
        <v>2025</v>
      </c>
      <c r="M6">
        <v>45</v>
      </c>
      <c r="N6">
        <v>1</v>
      </c>
      <c r="O6">
        <f>Tabella1[[#This Row],[UTENZE TOTALI]]-Tabella1[[#This Row],[TLT]]-Tabella1[[#This Row],[numero utenze letture trimestrali]]-Tabella1[[#This Row],[numero uteze letture bimestrali]]</f>
        <v>1174</v>
      </c>
    </row>
    <row r="7" spans="2:15" x14ac:dyDescent="0.25">
      <c r="B7" t="s">
        <v>7</v>
      </c>
      <c r="C7">
        <v>762</v>
      </c>
      <c r="D7">
        <f>SUM(Tabella1[[#This Row],[Sensus + Watertech]:[Watertech                                 GRANDI UTENZE]])</f>
        <v>34</v>
      </c>
      <c r="E7">
        <f t="shared" si="0"/>
        <v>32</v>
      </c>
      <c r="F7">
        <v>32</v>
      </c>
      <c r="G7">
        <v>0</v>
      </c>
      <c r="H7">
        <v>0</v>
      </c>
      <c r="I7">
        <v>0</v>
      </c>
      <c r="J7">
        <v>2</v>
      </c>
      <c r="K7" s="3">
        <f>+Tabella1[[#This Row],[TLT]]/Tabella1[[#This Row],[UTENZE TOTALI]]</f>
        <v>4.4619422572178477E-2</v>
      </c>
      <c r="L7">
        <v>2027</v>
      </c>
      <c r="M7">
        <v>30</v>
      </c>
      <c r="N7">
        <v>3</v>
      </c>
      <c r="O7">
        <f>Tabella1[[#This Row],[UTENZE TOTALI]]-Tabella1[[#This Row],[TLT]]-Tabella1[[#This Row],[numero utenze letture trimestrali]]-Tabella1[[#This Row],[numero uteze letture bimestrali]]</f>
        <v>695</v>
      </c>
    </row>
    <row r="8" spans="2:15" ht="16.5" customHeight="1" x14ac:dyDescent="0.25">
      <c r="B8" t="s">
        <v>8</v>
      </c>
      <c r="C8">
        <v>1740</v>
      </c>
      <c r="D8">
        <f>SUM(Tabella1[[#This Row],[Sensus + Watertech]:[Watertech                                 GRANDI UTENZE]])</f>
        <v>1342</v>
      </c>
      <c r="E8">
        <f t="shared" si="0"/>
        <v>1342</v>
      </c>
      <c r="F8">
        <v>1342</v>
      </c>
      <c r="G8">
        <v>0</v>
      </c>
      <c r="H8">
        <v>0</v>
      </c>
      <c r="I8">
        <v>0</v>
      </c>
      <c r="J8">
        <v>0</v>
      </c>
      <c r="K8" s="3">
        <f>+Tabella1[[#This Row],[TLT]]/Tabella1[[#This Row],[UTENZE TOTALI]]</f>
        <v>0.77126436781609198</v>
      </c>
      <c r="L8">
        <v>2026</v>
      </c>
      <c r="M8">
        <v>40</v>
      </c>
      <c r="N8">
        <v>3</v>
      </c>
      <c r="O8">
        <f>Tabella1[[#This Row],[UTENZE TOTALI]]-Tabella1[[#This Row],[TLT]]-Tabella1[[#This Row],[numero utenze letture trimestrali]]-Tabella1[[#This Row],[numero uteze letture bimestrali]]</f>
        <v>355</v>
      </c>
    </row>
    <row r="9" spans="2:15" x14ac:dyDescent="0.25">
      <c r="B9" t="s">
        <v>9</v>
      </c>
      <c r="C9">
        <v>966</v>
      </c>
      <c r="D9">
        <f>SUM(Tabella1[[#This Row],[Sensus + Watertech]:[Watertech                                 GRANDI UTENZE]])</f>
        <v>143</v>
      </c>
      <c r="E9">
        <f t="shared" si="0"/>
        <v>143</v>
      </c>
      <c r="F9">
        <v>143</v>
      </c>
      <c r="G9">
        <v>0</v>
      </c>
      <c r="H9">
        <v>0</v>
      </c>
      <c r="I9">
        <v>0</v>
      </c>
      <c r="J9">
        <v>0</v>
      </c>
      <c r="K9" s="3">
        <f>+Tabella1[[#This Row],[TLT]]/Tabella1[[#This Row],[UTENZE TOTALI]]</f>
        <v>0.14803312629399587</v>
      </c>
      <c r="L9">
        <v>2025</v>
      </c>
      <c r="M9">
        <v>14</v>
      </c>
      <c r="N9">
        <v>1</v>
      </c>
      <c r="O9">
        <f>Tabella1[[#This Row],[UTENZE TOTALI]]-Tabella1[[#This Row],[TLT]]-Tabella1[[#This Row],[numero utenze letture trimestrali]]-Tabella1[[#This Row],[numero uteze letture bimestrali]]</f>
        <v>808</v>
      </c>
    </row>
    <row r="10" spans="2:15" x14ac:dyDescent="0.25">
      <c r="B10" t="s">
        <v>10</v>
      </c>
      <c r="C10">
        <v>2645</v>
      </c>
      <c r="D10">
        <f>SUM(Tabella1[[#This Row],[Sensus + Watertech]:[Watertech                                 GRANDI UTENZE]])</f>
        <v>155</v>
      </c>
      <c r="E10">
        <f t="shared" si="0"/>
        <v>155</v>
      </c>
      <c r="F10">
        <v>155</v>
      </c>
      <c r="G10">
        <v>0</v>
      </c>
      <c r="H10">
        <v>0</v>
      </c>
      <c r="I10">
        <v>0</v>
      </c>
      <c r="J10">
        <v>0</v>
      </c>
      <c r="K10" s="3">
        <f>+Tabella1[[#This Row],[TLT]]/Tabella1[[#This Row],[UTENZE TOTALI]]</f>
        <v>5.8601134215500943E-2</v>
      </c>
      <c r="L10">
        <v>2028</v>
      </c>
      <c r="M10">
        <v>37</v>
      </c>
      <c r="N10">
        <v>1</v>
      </c>
      <c r="O10">
        <f>Tabella1[[#This Row],[UTENZE TOTALI]]-Tabella1[[#This Row],[TLT]]-Tabella1[[#This Row],[numero utenze letture trimestrali]]-Tabella1[[#This Row],[numero uteze letture bimestrali]]</f>
        <v>2452</v>
      </c>
    </row>
    <row r="11" spans="2:15" x14ac:dyDescent="0.25">
      <c r="B11" t="s">
        <v>11</v>
      </c>
      <c r="C11">
        <v>1283</v>
      </c>
      <c r="D11">
        <f>SUM(Tabella1[[#This Row],[Sensus + Watertech]:[Watertech                                 GRANDI UTENZE]])</f>
        <v>972</v>
      </c>
      <c r="E11">
        <f t="shared" si="0"/>
        <v>969</v>
      </c>
      <c r="F11">
        <v>969</v>
      </c>
      <c r="G11">
        <v>0</v>
      </c>
      <c r="H11">
        <v>0</v>
      </c>
      <c r="I11">
        <v>0</v>
      </c>
      <c r="J11">
        <v>3</v>
      </c>
      <c r="K11" s="3">
        <f>+Tabella1[[#This Row],[TLT]]/Tabella1[[#This Row],[UTENZE TOTALI]]</f>
        <v>0.75759937646141851</v>
      </c>
      <c r="L11">
        <v>2025</v>
      </c>
      <c r="M11">
        <v>28</v>
      </c>
      <c r="N11">
        <v>22</v>
      </c>
      <c r="O11">
        <f>Tabella1[[#This Row],[UTENZE TOTALI]]-Tabella1[[#This Row],[TLT]]-Tabella1[[#This Row],[numero utenze letture trimestrali]]-Tabella1[[#This Row],[numero uteze letture bimestrali]]</f>
        <v>261</v>
      </c>
    </row>
    <row r="12" spans="2:15" x14ac:dyDescent="0.25">
      <c r="B12" t="s">
        <v>13</v>
      </c>
      <c r="C12">
        <v>1870</v>
      </c>
      <c r="D12">
        <f>SUM(Tabella1[[#This Row],[Sensus + Watertech]:[Watertech                                 GRANDI UTENZE]])</f>
        <v>90</v>
      </c>
      <c r="E12">
        <f t="shared" si="0"/>
        <v>90</v>
      </c>
      <c r="F12">
        <v>90</v>
      </c>
      <c r="G12">
        <v>0</v>
      </c>
      <c r="H12">
        <v>0</v>
      </c>
      <c r="I12">
        <v>0</v>
      </c>
      <c r="J12">
        <v>0</v>
      </c>
      <c r="K12" s="3">
        <f>+Tabella1[[#This Row],[TLT]]/Tabella1[[#This Row],[UTENZE TOTALI]]</f>
        <v>4.8128342245989303E-2</v>
      </c>
      <c r="L12">
        <v>2028</v>
      </c>
      <c r="M12">
        <v>38</v>
      </c>
      <c r="N12">
        <v>7</v>
      </c>
      <c r="O12">
        <f>Tabella1[[#This Row],[UTENZE TOTALI]]-Tabella1[[#This Row],[TLT]]-Tabella1[[#This Row],[numero utenze letture trimestrali]]-Tabella1[[#This Row],[numero uteze letture bimestrali]]</f>
        <v>1735</v>
      </c>
    </row>
    <row r="13" spans="2:15" x14ac:dyDescent="0.25">
      <c r="B13" t="s">
        <v>12</v>
      </c>
      <c r="C13">
        <v>696</v>
      </c>
      <c r="D13">
        <f>SUM(Tabella1[[#This Row],[Sensus + Watertech]:[Watertech                                 GRANDI UTENZE]])</f>
        <v>427</v>
      </c>
      <c r="E13">
        <f t="shared" si="0"/>
        <v>427</v>
      </c>
      <c r="F13">
        <v>427</v>
      </c>
      <c r="G13">
        <v>0</v>
      </c>
      <c r="H13">
        <v>0</v>
      </c>
      <c r="I13">
        <v>0</v>
      </c>
      <c r="J13">
        <v>0</v>
      </c>
      <c r="K13" s="3">
        <f>+Tabella1[[#This Row],[TLT]]/Tabella1[[#This Row],[UTENZE TOTALI]]</f>
        <v>0.6135057471264368</v>
      </c>
      <c r="L13">
        <v>2026</v>
      </c>
      <c r="M13">
        <v>39</v>
      </c>
      <c r="N13">
        <v>5</v>
      </c>
      <c r="O13">
        <f>Tabella1[[#This Row],[UTENZE TOTALI]]-Tabella1[[#This Row],[TLT]]-Tabella1[[#This Row],[numero utenze letture trimestrali]]-Tabella1[[#This Row],[numero uteze letture bimestrali]]</f>
        <v>225</v>
      </c>
    </row>
    <row r="14" spans="2:15" x14ac:dyDescent="0.25">
      <c r="B14" t="s">
        <v>14</v>
      </c>
      <c r="C14">
        <v>1514</v>
      </c>
      <c r="D14">
        <f>SUM(Tabella1[[#This Row],[Sensus + Watertech]:[Watertech                                 GRANDI UTENZE]])</f>
        <v>1216</v>
      </c>
      <c r="E14">
        <f t="shared" si="0"/>
        <v>1216</v>
      </c>
      <c r="F14">
        <v>1216</v>
      </c>
      <c r="G14">
        <v>0</v>
      </c>
      <c r="H14">
        <v>0</v>
      </c>
      <c r="I14">
        <v>0</v>
      </c>
      <c r="J14">
        <v>0</v>
      </c>
      <c r="K14" s="3">
        <f>+Tabella1[[#This Row],[TLT]]/Tabella1[[#This Row],[UTENZE TOTALI]]</f>
        <v>0.80317040951122853</v>
      </c>
      <c r="L14">
        <v>2026</v>
      </c>
      <c r="M14">
        <v>69</v>
      </c>
      <c r="N14">
        <v>7</v>
      </c>
      <c r="O14">
        <f>Tabella1[[#This Row],[UTENZE TOTALI]]-Tabella1[[#This Row],[TLT]]-Tabella1[[#This Row],[numero utenze letture trimestrali]]-Tabella1[[#This Row],[numero uteze letture bimestrali]]</f>
        <v>222</v>
      </c>
    </row>
    <row r="15" spans="2:15" x14ac:dyDescent="0.25">
      <c r="B15" t="s">
        <v>15</v>
      </c>
      <c r="C15">
        <v>5948</v>
      </c>
      <c r="D15">
        <f>SUM(Tabella1[[#This Row],[Sensus + Watertech]:[Watertech                                 GRANDI UTENZE]])</f>
        <v>5344</v>
      </c>
      <c r="E15">
        <f t="shared" si="0"/>
        <v>5340</v>
      </c>
      <c r="F15">
        <v>5339</v>
      </c>
      <c r="G15">
        <v>0</v>
      </c>
      <c r="H15">
        <v>1</v>
      </c>
      <c r="I15">
        <v>0</v>
      </c>
      <c r="J15">
        <v>4</v>
      </c>
      <c r="K15" s="3">
        <f>+Tabella1[[#This Row],[TLT]]/Tabella1[[#This Row],[UTENZE TOTALI]]</f>
        <v>0.89845326160053796</v>
      </c>
      <c r="L15">
        <v>2026</v>
      </c>
      <c r="M15">
        <v>90</v>
      </c>
      <c r="N15">
        <v>10</v>
      </c>
      <c r="O15">
        <f>Tabella1[[#This Row],[UTENZE TOTALI]]-Tabella1[[#This Row],[TLT]]-Tabella1[[#This Row],[numero utenze letture trimestrali]]-Tabella1[[#This Row],[numero uteze letture bimestrali]]</f>
        <v>504</v>
      </c>
    </row>
    <row r="16" spans="2:15" x14ac:dyDescent="0.25">
      <c r="B16" t="s">
        <v>16</v>
      </c>
      <c r="C16">
        <v>756</v>
      </c>
      <c r="D16">
        <f>SUM(Tabella1[[#This Row],[Sensus + Watertech]:[Watertech                                 GRANDI UTENZE]])</f>
        <v>36</v>
      </c>
      <c r="E16">
        <f t="shared" si="0"/>
        <v>36</v>
      </c>
      <c r="F16">
        <v>36</v>
      </c>
      <c r="G16">
        <v>0</v>
      </c>
      <c r="H16">
        <v>0</v>
      </c>
      <c r="I16">
        <v>0</v>
      </c>
      <c r="J16">
        <v>0</v>
      </c>
      <c r="K16" s="3">
        <f>+Tabella1[[#This Row],[TLT]]/Tabella1[[#This Row],[UTENZE TOTALI]]</f>
        <v>4.7619047619047616E-2</v>
      </c>
      <c r="L16">
        <v>2027</v>
      </c>
      <c r="M16">
        <v>4</v>
      </c>
      <c r="N16">
        <v>0</v>
      </c>
      <c r="O16">
        <f>Tabella1[[#This Row],[UTENZE TOTALI]]-Tabella1[[#This Row],[TLT]]-Tabella1[[#This Row],[numero utenze letture trimestrali]]-Tabella1[[#This Row],[numero uteze letture bimestrali]]</f>
        <v>716</v>
      </c>
    </row>
    <row r="17" spans="2:15" x14ac:dyDescent="0.25">
      <c r="B17" t="s">
        <v>17</v>
      </c>
      <c r="C17">
        <v>1255</v>
      </c>
      <c r="D17">
        <f>SUM(Tabella1[[#This Row],[Sensus + Watertech]:[Watertech                                 GRANDI UTENZE]])</f>
        <v>100</v>
      </c>
      <c r="E17">
        <f t="shared" si="0"/>
        <v>100</v>
      </c>
      <c r="F17">
        <v>100</v>
      </c>
      <c r="G17">
        <v>0</v>
      </c>
      <c r="H17">
        <v>0</v>
      </c>
      <c r="I17">
        <v>0</v>
      </c>
      <c r="J17">
        <v>0</v>
      </c>
      <c r="K17" s="3">
        <f>+Tabella1[[#This Row],[TLT]]/Tabella1[[#This Row],[UTENZE TOTALI]]</f>
        <v>7.9681274900398405E-2</v>
      </c>
      <c r="L17">
        <v>2026</v>
      </c>
      <c r="M17">
        <v>10</v>
      </c>
      <c r="N17">
        <v>1</v>
      </c>
      <c r="O17">
        <f>Tabella1[[#This Row],[UTENZE TOTALI]]-Tabella1[[#This Row],[TLT]]-Tabella1[[#This Row],[numero utenze letture trimestrali]]-Tabella1[[#This Row],[numero uteze letture bimestrali]]</f>
        <v>1144</v>
      </c>
    </row>
    <row r="18" spans="2:15" x14ac:dyDescent="0.25">
      <c r="B18" t="s">
        <v>18</v>
      </c>
      <c r="C18">
        <v>3640</v>
      </c>
      <c r="D18">
        <f>SUM(Tabella1[[#This Row],[Sensus + Watertech]:[Watertech                                 GRANDI UTENZE]])</f>
        <v>3023</v>
      </c>
      <c r="E18">
        <f t="shared" si="0"/>
        <v>3007</v>
      </c>
      <c r="F18">
        <v>3007</v>
      </c>
      <c r="G18">
        <v>0</v>
      </c>
      <c r="H18">
        <v>0</v>
      </c>
      <c r="I18">
        <v>0</v>
      </c>
      <c r="J18">
        <v>16</v>
      </c>
      <c r="K18" s="3">
        <f>+Tabella1[[#This Row],[TLT]]/Tabella1[[#This Row],[UTENZE TOTALI]]</f>
        <v>0.83049450549450554</v>
      </c>
      <c r="L18">
        <v>2026</v>
      </c>
      <c r="M18">
        <v>142</v>
      </c>
      <c r="N18">
        <v>9</v>
      </c>
      <c r="O18">
        <f>Tabella1[[#This Row],[UTENZE TOTALI]]-Tabella1[[#This Row],[TLT]]-Tabella1[[#This Row],[numero utenze letture trimestrali]]-Tabella1[[#This Row],[numero uteze letture bimestrali]]</f>
        <v>466</v>
      </c>
    </row>
    <row r="19" spans="2:15" x14ac:dyDescent="0.25">
      <c r="B19" t="s">
        <v>19</v>
      </c>
      <c r="C19">
        <v>1602</v>
      </c>
      <c r="D19">
        <f>SUM(Tabella1[[#This Row],[Sensus + Watertech]:[Watertech                                 GRANDI UTENZE]])</f>
        <v>1346</v>
      </c>
      <c r="E19">
        <f t="shared" si="0"/>
        <v>1344</v>
      </c>
      <c r="F19">
        <v>1344</v>
      </c>
      <c r="G19">
        <v>0</v>
      </c>
      <c r="H19">
        <v>0</v>
      </c>
      <c r="I19">
        <v>0</v>
      </c>
      <c r="J19">
        <v>2</v>
      </c>
      <c r="K19" s="3">
        <f>+Tabella1[[#This Row],[TLT]]/Tabella1[[#This Row],[UTENZE TOTALI]]</f>
        <v>0.84019975031210992</v>
      </c>
      <c r="L19">
        <v>2026</v>
      </c>
      <c r="M19">
        <v>27</v>
      </c>
      <c r="N19">
        <v>3</v>
      </c>
      <c r="O19">
        <f>Tabella1[[#This Row],[UTENZE TOTALI]]-Tabella1[[#This Row],[TLT]]-Tabella1[[#This Row],[numero utenze letture trimestrali]]-Tabella1[[#This Row],[numero uteze letture bimestrali]]</f>
        <v>226</v>
      </c>
    </row>
    <row r="20" spans="2:15" x14ac:dyDescent="0.25">
      <c r="B20" t="s">
        <v>20</v>
      </c>
      <c r="C20">
        <v>275</v>
      </c>
      <c r="D20">
        <f>SUM(Tabella1[[#This Row],[Sensus + Watertech]:[Watertech                                 GRANDI UTENZE]])</f>
        <v>29</v>
      </c>
      <c r="E20">
        <f t="shared" si="0"/>
        <v>29</v>
      </c>
      <c r="F20">
        <v>29</v>
      </c>
      <c r="G20">
        <v>0</v>
      </c>
      <c r="H20">
        <v>0</v>
      </c>
      <c r="I20">
        <v>0</v>
      </c>
      <c r="J20">
        <v>0</v>
      </c>
      <c r="K20" s="3">
        <f>+Tabella1[[#This Row],[TLT]]/Tabella1[[#This Row],[UTENZE TOTALI]]</f>
        <v>0.10545454545454545</v>
      </c>
      <c r="L20">
        <v>2025</v>
      </c>
      <c r="M20">
        <v>8</v>
      </c>
      <c r="N20">
        <v>0</v>
      </c>
      <c r="O20">
        <f>Tabella1[[#This Row],[UTENZE TOTALI]]-Tabella1[[#This Row],[TLT]]-Tabella1[[#This Row],[numero utenze letture trimestrali]]-Tabella1[[#This Row],[numero uteze letture bimestrali]]</f>
        <v>238</v>
      </c>
    </row>
    <row r="21" spans="2:15" x14ac:dyDescent="0.25">
      <c r="B21" t="s">
        <v>21</v>
      </c>
      <c r="C21">
        <v>1038</v>
      </c>
      <c r="D21">
        <f>SUM(Tabella1[[#This Row],[Sensus + Watertech]:[Watertech                                 GRANDI UTENZE]])</f>
        <v>860</v>
      </c>
      <c r="E21">
        <f t="shared" si="0"/>
        <v>860</v>
      </c>
      <c r="F21">
        <v>860</v>
      </c>
      <c r="G21">
        <v>0</v>
      </c>
      <c r="H21">
        <v>0</v>
      </c>
      <c r="I21">
        <v>0</v>
      </c>
      <c r="J21">
        <v>0</v>
      </c>
      <c r="K21" s="3">
        <f>+Tabella1[[#This Row],[TLT]]/Tabella1[[#This Row],[UTENZE TOTALI]]</f>
        <v>0.82851637764932562</v>
      </c>
      <c r="L21">
        <v>2025</v>
      </c>
      <c r="M21">
        <v>16</v>
      </c>
      <c r="N21">
        <v>2</v>
      </c>
      <c r="O21">
        <f>Tabella1[[#This Row],[UTENZE TOTALI]]-Tabella1[[#This Row],[TLT]]-Tabella1[[#This Row],[numero utenze letture trimestrali]]-Tabella1[[#This Row],[numero uteze letture bimestrali]]</f>
        <v>160</v>
      </c>
    </row>
    <row r="22" spans="2:15" x14ac:dyDescent="0.25">
      <c r="B22" t="s">
        <v>22</v>
      </c>
      <c r="C22">
        <v>1006</v>
      </c>
      <c r="D22">
        <f>SUM(Tabella1[[#This Row],[Sensus + Watertech]:[Watertech                                 GRANDI UTENZE]])</f>
        <v>782</v>
      </c>
      <c r="E22">
        <f t="shared" si="0"/>
        <v>782</v>
      </c>
      <c r="F22">
        <v>782</v>
      </c>
      <c r="G22">
        <v>0</v>
      </c>
      <c r="H22">
        <v>0</v>
      </c>
      <c r="I22">
        <v>0</v>
      </c>
      <c r="J22">
        <v>0</v>
      </c>
      <c r="K22" s="3">
        <f>+Tabella1[[#This Row],[TLT]]/Tabella1[[#This Row],[UTENZE TOTALI]]</f>
        <v>0.77733598409542748</v>
      </c>
      <c r="L22">
        <v>2025</v>
      </c>
      <c r="M22">
        <v>74</v>
      </c>
      <c r="N22">
        <v>11</v>
      </c>
      <c r="O22">
        <f>Tabella1[[#This Row],[UTENZE TOTALI]]-Tabella1[[#This Row],[TLT]]-Tabella1[[#This Row],[numero utenze letture trimestrali]]-Tabella1[[#This Row],[numero uteze letture bimestrali]]</f>
        <v>139</v>
      </c>
    </row>
    <row r="23" spans="2:15" x14ac:dyDescent="0.25">
      <c r="B23" t="s">
        <v>23</v>
      </c>
      <c r="C23">
        <v>963</v>
      </c>
      <c r="D23">
        <f>SUM(Tabella1[[#This Row],[Sensus + Watertech]:[Watertech                                 GRANDI UTENZE]])</f>
        <v>36</v>
      </c>
      <c r="E23">
        <f t="shared" si="0"/>
        <v>36</v>
      </c>
      <c r="F23">
        <v>36</v>
      </c>
      <c r="G23">
        <v>0</v>
      </c>
      <c r="H23">
        <v>0</v>
      </c>
      <c r="I23">
        <v>0</v>
      </c>
      <c r="J23">
        <v>0</v>
      </c>
      <c r="K23" s="3">
        <f>+Tabella1[[#This Row],[TLT]]/Tabella1[[#This Row],[UTENZE TOTALI]]</f>
        <v>3.7383177570093455E-2</v>
      </c>
      <c r="L23">
        <v>2027</v>
      </c>
      <c r="M23">
        <v>21</v>
      </c>
      <c r="N23">
        <v>5</v>
      </c>
      <c r="O23">
        <f>Tabella1[[#This Row],[UTENZE TOTALI]]-Tabella1[[#This Row],[TLT]]-Tabella1[[#This Row],[numero utenze letture trimestrali]]-Tabella1[[#This Row],[numero uteze letture bimestrali]]</f>
        <v>901</v>
      </c>
    </row>
    <row r="24" spans="2:15" x14ac:dyDescent="0.25">
      <c r="B24" t="s">
        <v>24</v>
      </c>
      <c r="C24">
        <v>1121</v>
      </c>
      <c r="D24">
        <f>SUM(Tabella1[[#This Row],[Sensus + Watertech]:[Watertech                                 GRANDI UTENZE]])</f>
        <v>949</v>
      </c>
      <c r="E24">
        <f t="shared" si="0"/>
        <v>369</v>
      </c>
      <c r="F24">
        <v>5</v>
      </c>
      <c r="G24">
        <v>578</v>
      </c>
      <c r="H24">
        <v>364</v>
      </c>
      <c r="I24">
        <v>0</v>
      </c>
      <c r="J24">
        <v>2</v>
      </c>
      <c r="K24" s="3">
        <f>+Tabella1[[#This Row],[TLT]]/Tabella1[[#This Row],[UTENZE TOTALI]]</f>
        <v>0.84656556645851921</v>
      </c>
      <c r="L24">
        <v>2025</v>
      </c>
      <c r="M24">
        <v>38</v>
      </c>
      <c r="N24">
        <v>7</v>
      </c>
      <c r="O24">
        <f>Tabella1[[#This Row],[UTENZE TOTALI]]-Tabella1[[#This Row],[TLT]]-Tabella1[[#This Row],[numero utenze letture trimestrali]]-Tabella1[[#This Row],[numero uteze letture bimestrali]]</f>
        <v>127</v>
      </c>
    </row>
    <row r="25" spans="2:15" x14ac:dyDescent="0.25">
      <c r="B25" t="s">
        <v>25</v>
      </c>
      <c r="C25">
        <v>4930</v>
      </c>
      <c r="D25">
        <f>SUM(Tabella1[[#This Row],[Sensus + Watertech]:[Watertech                                 GRANDI UTENZE]])</f>
        <v>303</v>
      </c>
      <c r="E25">
        <f t="shared" si="0"/>
        <v>303</v>
      </c>
      <c r="F25">
        <v>302</v>
      </c>
      <c r="G25">
        <v>0</v>
      </c>
      <c r="H25">
        <v>1</v>
      </c>
      <c r="I25">
        <v>0</v>
      </c>
      <c r="J25">
        <v>0</v>
      </c>
      <c r="K25" s="3">
        <f>+Tabella1[[#This Row],[TLT]]/Tabella1[[#This Row],[UTENZE TOTALI]]</f>
        <v>6.1460446247464502E-2</v>
      </c>
      <c r="L25">
        <v>2025</v>
      </c>
      <c r="M25">
        <v>80</v>
      </c>
      <c r="N25">
        <v>12</v>
      </c>
      <c r="O25">
        <f>Tabella1[[#This Row],[UTENZE TOTALI]]-Tabella1[[#This Row],[TLT]]-Tabella1[[#This Row],[numero utenze letture trimestrali]]-Tabella1[[#This Row],[numero uteze letture bimestrali]]</f>
        <v>4535</v>
      </c>
    </row>
    <row r="26" spans="2:15" x14ac:dyDescent="0.25">
      <c r="B26" t="s">
        <v>26</v>
      </c>
      <c r="C26">
        <v>916</v>
      </c>
      <c r="D26">
        <f>SUM(Tabella1[[#This Row],[Sensus + Watertech]:[Watertech                                 GRANDI UTENZE]])</f>
        <v>758</v>
      </c>
      <c r="E26">
        <f t="shared" si="0"/>
        <v>758</v>
      </c>
      <c r="F26">
        <v>758</v>
      </c>
      <c r="G26">
        <v>0</v>
      </c>
      <c r="H26">
        <v>0</v>
      </c>
      <c r="I26">
        <v>0</v>
      </c>
      <c r="J26">
        <v>0</v>
      </c>
      <c r="K26" s="3">
        <f>+Tabella1[[#This Row],[TLT]]/Tabella1[[#This Row],[UTENZE TOTALI]]</f>
        <v>0.82751091703056767</v>
      </c>
      <c r="L26">
        <v>2024</v>
      </c>
      <c r="M26">
        <v>7</v>
      </c>
      <c r="N26">
        <v>0</v>
      </c>
      <c r="O26">
        <f>Tabella1[[#This Row],[UTENZE TOTALI]]-Tabella1[[#This Row],[TLT]]-Tabella1[[#This Row],[numero utenze letture trimestrali]]-Tabella1[[#This Row],[numero uteze letture bimestrali]]</f>
        <v>151</v>
      </c>
    </row>
    <row r="27" spans="2:15" x14ac:dyDescent="0.25">
      <c r="B27" t="s">
        <v>27</v>
      </c>
      <c r="C27">
        <v>683</v>
      </c>
      <c r="D27">
        <f>SUM(Tabella1[[#This Row],[Sensus + Watertech]:[Watertech                                 GRANDI UTENZE]])</f>
        <v>29</v>
      </c>
      <c r="E27">
        <f t="shared" si="0"/>
        <v>27</v>
      </c>
      <c r="F27">
        <v>27</v>
      </c>
      <c r="G27">
        <v>0</v>
      </c>
      <c r="H27">
        <v>0</v>
      </c>
      <c r="I27">
        <v>0</v>
      </c>
      <c r="J27">
        <v>2</v>
      </c>
      <c r="K27" s="3">
        <f>+Tabella1[[#This Row],[TLT]]/Tabella1[[#This Row],[UTENZE TOTALI]]</f>
        <v>4.24597364568082E-2</v>
      </c>
      <c r="L27">
        <v>2027</v>
      </c>
      <c r="M27">
        <v>15</v>
      </c>
      <c r="N27">
        <v>3</v>
      </c>
      <c r="O27">
        <f>Tabella1[[#This Row],[UTENZE TOTALI]]-Tabella1[[#This Row],[TLT]]-Tabella1[[#This Row],[numero utenze letture trimestrali]]-Tabella1[[#This Row],[numero uteze letture bimestrali]]</f>
        <v>636</v>
      </c>
    </row>
    <row r="28" spans="2:15" x14ac:dyDescent="0.25">
      <c r="B28" t="s">
        <v>28</v>
      </c>
      <c r="C28">
        <v>1253</v>
      </c>
      <c r="D28">
        <f>SUM(Tabella1[[#This Row],[Sensus + Watertech]:[Watertech                                 GRANDI UTENZE]])</f>
        <v>961</v>
      </c>
      <c r="E28">
        <f t="shared" si="0"/>
        <v>959</v>
      </c>
      <c r="F28">
        <v>959</v>
      </c>
      <c r="G28">
        <v>0</v>
      </c>
      <c r="H28">
        <v>0</v>
      </c>
      <c r="I28">
        <v>0</v>
      </c>
      <c r="J28">
        <v>2</v>
      </c>
      <c r="K28" s="3">
        <f>+Tabella1[[#This Row],[TLT]]/Tabella1[[#This Row],[UTENZE TOTALI]]</f>
        <v>0.76695929768555471</v>
      </c>
      <c r="L28">
        <v>2026</v>
      </c>
      <c r="M28">
        <v>58</v>
      </c>
      <c r="N28">
        <v>10</v>
      </c>
      <c r="O28">
        <f>Tabella1[[#This Row],[UTENZE TOTALI]]-Tabella1[[#This Row],[TLT]]-Tabella1[[#This Row],[numero utenze letture trimestrali]]-Tabella1[[#This Row],[numero uteze letture bimestrali]]</f>
        <v>224</v>
      </c>
    </row>
    <row r="29" spans="2:15" x14ac:dyDescent="0.25">
      <c r="B29" t="s">
        <v>29</v>
      </c>
      <c r="C29">
        <v>227</v>
      </c>
      <c r="D29">
        <f>SUM(Tabella1[[#This Row],[Sensus + Watertech]:[Watertech                                 GRANDI UTENZE]])</f>
        <v>25</v>
      </c>
      <c r="E29">
        <f t="shared" si="0"/>
        <v>25</v>
      </c>
      <c r="F29">
        <v>25</v>
      </c>
      <c r="G29">
        <v>0</v>
      </c>
      <c r="H29">
        <v>0</v>
      </c>
      <c r="I29">
        <v>0</v>
      </c>
      <c r="J29">
        <v>0</v>
      </c>
      <c r="K29" s="3">
        <f>+Tabella1[[#This Row],[TLT]]/Tabella1[[#This Row],[UTENZE TOTALI]]</f>
        <v>0.11013215859030837</v>
      </c>
      <c r="L29">
        <v>2025</v>
      </c>
      <c r="M29">
        <v>3</v>
      </c>
      <c r="N29">
        <v>0</v>
      </c>
      <c r="O29">
        <f>Tabella1[[#This Row],[UTENZE TOTALI]]-Tabella1[[#This Row],[TLT]]-Tabella1[[#This Row],[numero utenze letture trimestrali]]-Tabella1[[#This Row],[numero uteze letture bimestrali]]</f>
        <v>199</v>
      </c>
    </row>
    <row r="30" spans="2:15" x14ac:dyDescent="0.25">
      <c r="B30" t="s">
        <v>30</v>
      </c>
      <c r="C30">
        <v>652</v>
      </c>
      <c r="D30">
        <f>SUM(Tabella1[[#This Row],[Sensus + Watertech]:[Watertech                                 GRANDI UTENZE]])</f>
        <v>60</v>
      </c>
      <c r="E30">
        <f t="shared" si="0"/>
        <v>60</v>
      </c>
      <c r="F30">
        <v>60</v>
      </c>
      <c r="G30">
        <v>0</v>
      </c>
      <c r="H30">
        <v>0</v>
      </c>
      <c r="I30">
        <v>0</v>
      </c>
      <c r="J30">
        <v>0</v>
      </c>
      <c r="K30" s="3">
        <f>+Tabella1[[#This Row],[TLT]]/Tabella1[[#This Row],[UTENZE TOTALI]]</f>
        <v>9.202453987730061E-2</v>
      </c>
      <c r="L30">
        <v>2025</v>
      </c>
      <c r="M30">
        <v>10</v>
      </c>
      <c r="N30">
        <v>1</v>
      </c>
      <c r="O30">
        <f>Tabella1[[#This Row],[UTENZE TOTALI]]-Tabella1[[#This Row],[TLT]]-Tabella1[[#This Row],[numero utenze letture trimestrali]]-Tabella1[[#This Row],[numero uteze letture bimestrali]]</f>
        <v>581</v>
      </c>
    </row>
    <row r="31" spans="2:15" x14ac:dyDescent="0.25">
      <c r="B31" t="s">
        <v>31</v>
      </c>
      <c r="C31">
        <v>961</v>
      </c>
      <c r="D31">
        <f>SUM(Tabella1[[#This Row],[Sensus + Watertech]:[Watertech                                 GRANDI UTENZE]])</f>
        <v>125</v>
      </c>
      <c r="E31">
        <f t="shared" si="0"/>
        <v>125</v>
      </c>
      <c r="F31">
        <v>125</v>
      </c>
      <c r="G31">
        <v>0</v>
      </c>
      <c r="H31">
        <v>0</v>
      </c>
      <c r="I31">
        <v>0</v>
      </c>
      <c r="J31">
        <v>0</v>
      </c>
      <c r="K31" s="3">
        <f>+Tabella1[[#This Row],[TLT]]/Tabella1[[#This Row],[UTENZE TOTALI]]</f>
        <v>0.13007284079084286</v>
      </c>
      <c r="L31">
        <v>2025</v>
      </c>
      <c r="M31">
        <v>24</v>
      </c>
      <c r="N31">
        <v>1</v>
      </c>
      <c r="O31">
        <f>Tabella1[[#This Row],[UTENZE TOTALI]]-Tabella1[[#This Row],[TLT]]-Tabella1[[#This Row],[numero utenze letture trimestrali]]-Tabella1[[#This Row],[numero uteze letture bimestrali]]</f>
        <v>811</v>
      </c>
    </row>
    <row r="32" spans="2:15" x14ac:dyDescent="0.25">
      <c r="B32" t="s">
        <v>32</v>
      </c>
      <c r="C32">
        <v>1705</v>
      </c>
      <c r="D32">
        <f>SUM(Tabella1[[#This Row],[Sensus + Watertech]:[Watertech                                 GRANDI UTENZE]])</f>
        <v>93</v>
      </c>
      <c r="E32">
        <f t="shared" si="0"/>
        <v>93</v>
      </c>
      <c r="F32">
        <v>93</v>
      </c>
      <c r="G32">
        <v>0</v>
      </c>
      <c r="H32">
        <v>0</v>
      </c>
      <c r="I32">
        <v>0</v>
      </c>
      <c r="J32">
        <v>0</v>
      </c>
      <c r="K32" s="3">
        <f>+Tabella1[[#This Row],[TLT]]/Tabella1[[#This Row],[UTENZE TOTALI]]</f>
        <v>5.4545454545454543E-2</v>
      </c>
      <c r="L32">
        <v>2028</v>
      </c>
      <c r="M32">
        <v>24</v>
      </c>
      <c r="N32">
        <v>3</v>
      </c>
      <c r="O32">
        <f>Tabella1[[#This Row],[UTENZE TOTALI]]-Tabella1[[#This Row],[TLT]]-Tabella1[[#This Row],[numero utenze letture trimestrali]]-Tabella1[[#This Row],[numero uteze letture bimestrali]]</f>
        <v>1585</v>
      </c>
    </row>
    <row r="33" spans="2:15" x14ac:dyDescent="0.25">
      <c r="B33" t="s">
        <v>33</v>
      </c>
      <c r="C33">
        <v>869</v>
      </c>
      <c r="D33">
        <f>SUM(Tabella1[[#This Row],[Sensus + Watertech]:[Watertech                                 GRANDI UTENZE]])</f>
        <v>650</v>
      </c>
      <c r="E33">
        <f t="shared" si="0"/>
        <v>650</v>
      </c>
      <c r="F33">
        <v>650</v>
      </c>
      <c r="G33">
        <v>0</v>
      </c>
      <c r="H33">
        <v>0</v>
      </c>
      <c r="I33">
        <v>0</v>
      </c>
      <c r="J33">
        <v>0</v>
      </c>
      <c r="K33" s="3">
        <f>+Tabella1[[#This Row],[TLT]]/Tabella1[[#This Row],[UTENZE TOTALI]]</f>
        <v>0.74798619102416575</v>
      </c>
      <c r="L33">
        <v>2024</v>
      </c>
      <c r="M33">
        <v>25</v>
      </c>
      <c r="N33">
        <v>5</v>
      </c>
      <c r="O33">
        <f>Tabella1[[#This Row],[UTENZE TOTALI]]-Tabella1[[#This Row],[TLT]]-Tabella1[[#This Row],[numero utenze letture trimestrali]]-Tabella1[[#This Row],[numero uteze letture bimestrali]]</f>
        <v>189</v>
      </c>
    </row>
    <row r="34" spans="2:15" x14ac:dyDescent="0.25">
      <c r="B34" t="s">
        <v>34</v>
      </c>
      <c r="C34">
        <v>378</v>
      </c>
      <c r="D34">
        <f>SUM(Tabella1[[#This Row],[Sensus + Watertech]:[Watertech                                 GRANDI UTENZE]])</f>
        <v>32</v>
      </c>
      <c r="E34">
        <f t="shared" si="0"/>
        <v>31</v>
      </c>
      <c r="F34">
        <v>31</v>
      </c>
      <c r="G34">
        <v>0</v>
      </c>
      <c r="H34">
        <v>0</v>
      </c>
      <c r="I34">
        <v>1</v>
      </c>
      <c r="J34">
        <v>0</v>
      </c>
      <c r="K34" s="3">
        <f>+Tabella1[[#This Row],[TLT]]/Tabella1[[#This Row],[UTENZE TOTALI]]</f>
        <v>8.4656084656084651E-2</v>
      </c>
      <c r="L34">
        <v>2025</v>
      </c>
      <c r="M34">
        <v>2</v>
      </c>
      <c r="N34">
        <v>0</v>
      </c>
      <c r="O34">
        <f>Tabella1[[#This Row],[UTENZE TOTALI]]-Tabella1[[#This Row],[TLT]]-Tabella1[[#This Row],[numero utenze letture trimestrali]]-Tabella1[[#This Row],[numero uteze letture bimestrali]]</f>
        <v>344</v>
      </c>
    </row>
    <row r="35" spans="2:15" x14ac:dyDescent="0.25">
      <c r="B35" t="s">
        <v>35</v>
      </c>
      <c r="C35">
        <v>486</v>
      </c>
      <c r="D35">
        <f>SUM(Tabella1[[#This Row],[Sensus + Watertech]:[Watertech                                 GRANDI UTENZE]])</f>
        <v>41</v>
      </c>
      <c r="E35">
        <f t="shared" ref="E35:E66" si="1">SUM(F35,H35)</f>
        <v>41</v>
      </c>
      <c r="F35">
        <v>41</v>
      </c>
      <c r="G35">
        <v>0</v>
      </c>
      <c r="H35">
        <v>0</v>
      </c>
      <c r="I35">
        <v>0</v>
      </c>
      <c r="J35">
        <v>0</v>
      </c>
      <c r="K35" s="3">
        <f>+Tabella1[[#This Row],[TLT]]/Tabella1[[#This Row],[UTENZE TOTALI]]</f>
        <v>8.4362139917695478E-2</v>
      </c>
      <c r="L35">
        <v>2025</v>
      </c>
      <c r="M35">
        <v>6</v>
      </c>
      <c r="N35">
        <v>1</v>
      </c>
      <c r="O35">
        <f>Tabella1[[#This Row],[UTENZE TOTALI]]-Tabella1[[#This Row],[TLT]]-Tabella1[[#This Row],[numero utenze letture trimestrali]]-Tabella1[[#This Row],[numero uteze letture bimestrali]]</f>
        <v>438</v>
      </c>
    </row>
    <row r="36" spans="2:15" x14ac:dyDescent="0.25">
      <c r="B36" t="s">
        <v>36</v>
      </c>
      <c r="C36">
        <v>419</v>
      </c>
      <c r="D36">
        <f>SUM(Tabella1[[#This Row],[Sensus + Watertech]:[Watertech                                 GRANDI UTENZE]])</f>
        <v>32</v>
      </c>
      <c r="E36">
        <f t="shared" si="1"/>
        <v>32</v>
      </c>
      <c r="F36">
        <v>32</v>
      </c>
      <c r="G36">
        <v>0</v>
      </c>
      <c r="H36">
        <v>0</v>
      </c>
      <c r="I36">
        <v>0</v>
      </c>
      <c r="J36">
        <v>0</v>
      </c>
      <c r="K36" s="3">
        <f>+Tabella1[[#This Row],[TLT]]/Tabella1[[#This Row],[UTENZE TOTALI]]</f>
        <v>7.6372315035799526E-2</v>
      </c>
      <c r="L36">
        <v>2027</v>
      </c>
      <c r="M36">
        <v>0</v>
      </c>
      <c r="N36">
        <v>0</v>
      </c>
      <c r="O36">
        <f>Tabella1[[#This Row],[UTENZE TOTALI]]-Tabella1[[#This Row],[TLT]]-Tabella1[[#This Row],[numero utenze letture trimestrali]]-Tabella1[[#This Row],[numero uteze letture bimestrali]]</f>
        <v>387</v>
      </c>
    </row>
    <row r="37" spans="2:15" x14ac:dyDescent="0.25">
      <c r="B37" t="s">
        <v>37</v>
      </c>
      <c r="C37">
        <v>898</v>
      </c>
      <c r="D37">
        <f>SUM(Tabella1[[#This Row],[Sensus + Watertech]:[Watertech                                 GRANDI UTENZE]])</f>
        <v>64</v>
      </c>
      <c r="E37">
        <f t="shared" si="1"/>
        <v>64</v>
      </c>
      <c r="F37">
        <v>64</v>
      </c>
      <c r="G37">
        <v>0</v>
      </c>
      <c r="H37">
        <v>0</v>
      </c>
      <c r="I37">
        <v>0</v>
      </c>
      <c r="J37">
        <v>0</v>
      </c>
      <c r="K37" s="3">
        <f>+Tabella1[[#This Row],[TLT]]/Tabella1[[#This Row],[UTENZE TOTALI]]</f>
        <v>7.126948775055679E-2</v>
      </c>
      <c r="L37">
        <v>2026</v>
      </c>
      <c r="M37">
        <v>1</v>
      </c>
      <c r="N37">
        <v>0</v>
      </c>
      <c r="O37">
        <f>Tabella1[[#This Row],[UTENZE TOTALI]]-Tabella1[[#This Row],[TLT]]-Tabella1[[#This Row],[numero utenze letture trimestrali]]-Tabella1[[#This Row],[numero uteze letture bimestrali]]</f>
        <v>833</v>
      </c>
    </row>
    <row r="38" spans="2:15" x14ac:dyDescent="0.25">
      <c r="B38" t="s">
        <v>38</v>
      </c>
      <c r="C38">
        <v>2326</v>
      </c>
      <c r="D38">
        <f>SUM(Tabella1[[#This Row],[Sensus + Watertech]:[Watertech                                 GRANDI UTENZE]])</f>
        <v>2145</v>
      </c>
      <c r="E38">
        <f t="shared" si="1"/>
        <v>2144</v>
      </c>
      <c r="F38">
        <v>2144</v>
      </c>
      <c r="G38">
        <v>0</v>
      </c>
      <c r="H38">
        <v>0</v>
      </c>
      <c r="I38">
        <v>0</v>
      </c>
      <c r="J38">
        <v>1</v>
      </c>
      <c r="K38" s="3">
        <f>+Tabella1[[#This Row],[TLT]]/Tabella1[[#This Row],[UTENZE TOTALI]]</f>
        <v>0.92218400687876179</v>
      </c>
      <c r="L38">
        <v>2026</v>
      </c>
      <c r="M38">
        <v>69</v>
      </c>
      <c r="N38">
        <v>7</v>
      </c>
      <c r="O38">
        <f>Tabella1[[#This Row],[UTENZE TOTALI]]-Tabella1[[#This Row],[TLT]]-Tabella1[[#This Row],[numero utenze letture trimestrali]]-Tabella1[[#This Row],[numero uteze letture bimestrali]]</f>
        <v>105</v>
      </c>
    </row>
    <row r="39" spans="2:15" x14ac:dyDescent="0.25">
      <c r="B39" t="s">
        <v>39</v>
      </c>
      <c r="C39">
        <v>950</v>
      </c>
      <c r="D39">
        <f>SUM(Tabella1[[#This Row],[Sensus + Watertech]:[Watertech                                 GRANDI UTENZE]])</f>
        <v>70</v>
      </c>
      <c r="E39">
        <f t="shared" si="1"/>
        <v>69</v>
      </c>
      <c r="F39">
        <v>69</v>
      </c>
      <c r="G39">
        <v>0</v>
      </c>
      <c r="H39">
        <v>0</v>
      </c>
      <c r="I39">
        <v>0</v>
      </c>
      <c r="J39">
        <v>1</v>
      </c>
      <c r="K39" s="3">
        <f>+Tabella1[[#This Row],[TLT]]/Tabella1[[#This Row],[UTENZE TOTALI]]</f>
        <v>7.3684210526315783E-2</v>
      </c>
      <c r="L39">
        <v>2026</v>
      </c>
      <c r="M39">
        <v>26</v>
      </c>
      <c r="N39">
        <v>6</v>
      </c>
      <c r="O39">
        <f>Tabella1[[#This Row],[UTENZE TOTALI]]-Tabella1[[#This Row],[TLT]]-Tabella1[[#This Row],[numero utenze letture trimestrali]]-Tabella1[[#This Row],[numero uteze letture bimestrali]]</f>
        <v>848</v>
      </c>
    </row>
    <row r="40" spans="2:15" x14ac:dyDescent="0.25">
      <c r="B40" t="s">
        <v>40</v>
      </c>
      <c r="C40">
        <v>634</v>
      </c>
      <c r="D40">
        <f>SUM(Tabella1[[#This Row],[Sensus + Watertech]:[Watertech                                 GRANDI UTENZE]])</f>
        <v>561</v>
      </c>
      <c r="E40">
        <f t="shared" si="1"/>
        <v>557</v>
      </c>
      <c r="F40">
        <v>557</v>
      </c>
      <c r="G40">
        <v>0</v>
      </c>
      <c r="H40">
        <v>0</v>
      </c>
      <c r="I40">
        <v>0</v>
      </c>
      <c r="J40">
        <v>4</v>
      </c>
      <c r="K40" s="3">
        <f>+Tabella1[[#This Row],[TLT]]/Tabella1[[#This Row],[UTENZE TOTALI]]</f>
        <v>0.8848580441640379</v>
      </c>
      <c r="L40">
        <v>2025</v>
      </c>
      <c r="M40">
        <v>31</v>
      </c>
      <c r="N40">
        <v>2</v>
      </c>
      <c r="O40">
        <f>Tabella1[[#This Row],[UTENZE TOTALI]]-Tabella1[[#This Row],[TLT]]-Tabella1[[#This Row],[numero utenze letture trimestrali]]-Tabella1[[#This Row],[numero uteze letture bimestrali]]</f>
        <v>40</v>
      </c>
    </row>
    <row r="41" spans="2:15" x14ac:dyDescent="0.25">
      <c r="B41" t="s">
        <v>41</v>
      </c>
      <c r="C41">
        <v>616</v>
      </c>
      <c r="D41">
        <f>SUM(Tabella1[[#This Row],[Sensus + Watertech]:[Watertech                                 GRANDI UTENZE]])</f>
        <v>64</v>
      </c>
      <c r="E41">
        <f t="shared" si="1"/>
        <v>64</v>
      </c>
      <c r="F41">
        <v>64</v>
      </c>
      <c r="G41">
        <v>0</v>
      </c>
      <c r="H41">
        <v>0</v>
      </c>
      <c r="I41">
        <v>0</v>
      </c>
      <c r="J41">
        <v>0</v>
      </c>
      <c r="K41" s="3">
        <f>+Tabella1[[#This Row],[TLT]]/Tabella1[[#This Row],[UTENZE TOTALI]]</f>
        <v>0.1038961038961039</v>
      </c>
      <c r="L41">
        <v>2026</v>
      </c>
      <c r="M41">
        <v>39</v>
      </c>
      <c r="N41">
        <v>2</v>
      </c>
      <c r="O41">
        <f>Tabella1[[#This Row],[UTENZE TOTALI]]-Tabella1[[#This Row],[TLT]]-Tabella1[[#This Row],[numero utenze letture trimestrali]]-Tabella1[[#This Row],[numero uteze letture bimestrali]]</f>
        <v>511</v>
      </c>
    </row>
    <row r="42" spans="2:15" x14ac:dyDescent="0.25">
      <c r="B42" t="s">
        <v>42</v>
      </c>
      <c r="C42">
        <v>661</v>
      </c>
      <c r="D42">
        <f>SUM(Tabella1[[#This Row],[Sensus + Watertech]:[Watertech                                 GRANDI UTENZE]])</f>
        <v>33</v>
      </c>
      <c r="E42">
        <f t="shared" si="1"/>
        <v>21</v>
      </c>
      <c r="F42">
        <v>21</v>
      </c>
      <c r="G42">
        <v>0</v>
      </c>
      <c r="H42">
        <v>0</v>
      </c>
      <c r="I42">
        <v>12</v>
      </c>
      <c r="J42">
        <v>0</v>
      </c>
      <c r="K42" s="3">
        <f>+Tabella1[[#This Row],[TLT]]/Tabella1[[#This Row],[UTENZE TOTALI]]</f>
        <v>4.9924357034795766E-2</v>
      </c>
      <c r="L42">
        <v>2027</v>
      </c>
      <c r="M42">
        <v>26</v>
      </c>
      <c r="N42">
        <v>2</v>
      </c>
      <c r="O42">
        <f>Tabella1[[#This Row],[UTENZE TOTALI]]-Tabella1[[#This Row],[TLT]]-Tabella1[[#This Row],[numero utenze letture trimestrali]]-Tabella1[[#This Row],[numero uteze letture bimestrali]]</f>
        <v>600</v>
      </c>
    </row>
    <row r="43" spans="2:15" x14ac:dyDescent="0.25">
      <c r="B43" t="s">
        <v>43</v>
      </c>
      <c r="C43">
        <v>1787</v>
      </c>
      <c r="D43">
        <f>SUM(Tabella1[[#This Row],[Sensus + Watertech]:[Watertech                                 GRANDI UTENZE]])</f>
        <v>1548</v>
      </c>
      <c r="E43">
        <f t="shared" si="1"/>
        <v>1548</v>
      </c>
      <c r="F43">
        <v>1548</v>
      </c>
      <c r="G43">
        <v>0</v>
      </c>
      <c r="H43">
        <v>0</v>
      </c>
      <c r="I43">
        <v>0</v>
      </c>
      <c r="J43">
        <v>0</v>
      </c>
      <c r="K43" s="3">
        <f>+Tabella1[[#This Row],[TLT]]/Tabella1[[#This Row],[UTENZE TOTALI]]</f>
        <v>0.86625629546726357</v>
      </c>
      <c r="L43">
        <v>2026</v>
      </c>
      <c r="M43">
        <v>37</v>
      </c>
      <c r="N43">
        <v>0</v>
      </c>
      <c r="O43">
        <f>Tabella1[[#This Row],[UTENZE TOTALI]]-Tabella1[[#This Row],[TLT]]-Tabella1[[#This Row],[numero utenze letture trimestrali]]-Tabella1[[#This Row],[numero uteze letture bimestrali]]</f>
        <v>202</v>
      </c>
    </row>
    <row r="44" spans="2:15" x14ac:dyDescent="0.25">
      <c r="B44" t="s">
        <v>44</v>
      </c>
      <c r="C44">
        <v>7196</v>
      </c>
      <c r="D44">
        <f>SUM(Tabella1[[#This Row],[Sensus + Watertech]:[Watertech                                 GRANDI UTENZE]])</f>
        <v>5503</v>
      </c>
      <c r="E44">
        <f t="shared" si="1"/>
        <v>1011</v>
      </c>
      <c r="F44">
        <v>168</v>
      </c>
      <c r="G44">
        <v>4287</v>
      </c>
      <c r="H44">
        <v>843</v>
      </c>
      <c r="I44">
        <v>0</v>
      </c>
      <c r="J44">
        <v>205</v>
      </c>
      <c r="K44" s="3">
        <f>+Tabella1[[#This Row],[TLT]]/Tabella1[[#This Row],[UTENZE TOTALI]]</f>
        <v>0.76473040578098939</v>
      </c>
      <c r="L44">
        <v>2024</v>
      </c>
      <c r="M44">
        <v>777</v>
      </c>
      <c r="N44">
        <v>52</v>
      </c>
      <c r="O44">
        <f>Tabella1[[#This Row],[UTENZE TOTALI]]-Tabella1[[#This Row],[TLT]]-Tabella1[[#This Row],[numero utenze letture trimestrali]]-Tabella1[[#This Row],[numero uteze letture bimestrali]]</f>
        <v>864</v>
      </c>
    </row>
    <row r="45" spans="2:15" x14ac:dyDescent="0.25">
      <c r="B45" t="s">
        <v>45</v>
      </c>
      <c r="C45">
        <v>1466</v>
      </c>
      <c r="D45">
        <f>SUM(Tabella1[[#This Row],[Sensus + Watertech]:[Watertech                                 GRANDI UTENZE]])</f>
        <v>79</v>
      </c>
      <c r="E45">
        <f t="shared" si="1"/>
        <v>79</v>
      </c>
      <c r="F45">
        <v>79</v>
      </c>
      <c r="G45">
        <v>0</v>
      </c>
      <c r="H45">
        <v>0</v>
      </c>
      <c r="I45">
        <v>0</v>
      </c>
      <c r="J45">
        <v>0</v>
      </c>
      <c r="K45" s="3">
        <f>+Tabella1[[#This Row],[TLT]]/Tabella1[[#This Row],[UTENZE TOTALI]]</f>
        <v>5.3888130968622099E-2</v>
      </c>
      <c r="L45">
        <v>2028</v>
      </c>
      <c r="M45">
        <v>16</v>
      </c>
      <c r="N45">
        <v>0</v>
      </c>
      <c r="O45">
        <f>Tabella1[[#This Row],[UTENZE TOTALI]]-Tabella1[[#This Row],[TLT]]-Tabella1[[#This Row],[numero utenze letture trimestrali]]-Tabella1[[#This Row],[numero uteze letture bimestrali]]</f>
        <v>1371</v>
      </c>
    </row>
    <row r="46" spans="2:15" x14ac:dyDescent="0.25">
      <c r="B46" t="s">
        <v>46</v>
      </c>
      <c r="C46">
        <v>1311</v>
      </c>
      <c r="D46">
        <f>SUM(Tabella1[[#This Row],[Sensus + Watertech]:[Watertech                                 GRANDI UTENZE]])</f>
        <v>1108</v>
      </c>
      <c r="E46">
        <f t="shared" si="1"/>
        <v>1108</v>
      </c>
      <c r="F46">
        <v>1108</v>
      </c>
      <c r="G46">
        <v>0</v>
      </c>
      <c r="H46">
        <v>0</v>
      </c>
      <c r="I46">
        <v>0</v>
      </c>
      <c r="J46">
        <v>0</v>
      </c>
      <c r="K46" s="3">
        <f>+Tabella1[[#This Row],[TLT]]/Tabella1[[#This Row],[UTENZE TOTALI]]</f>
        <v>0.84515636918382919</v>
      </c>
      <c r="L46">
        <v>2025</v>
      </c>
      <c r="M46">
        <v>75</v>
      </c>
      <c r="N46">
        <v>7</v>
      </c>
      <c r="O46">
        <f>Tabella1[[#This Row],[UTENZE TOTALI]]-Tabella1[[#This Row],[TLT]]-Tabella1[[#This Row],[numero utenze letture trimestrali]]-Tabella1[[#This Row],[numero uteze letture bimestrali]]</f>
        <v>121</v>
      </c>
    </row>
    <row r="47" spans="2:15" x14ac:dyDescent="0.25">
      <c r="B47" t="s">
        <v>47</v>
      </c>
      <c r="C47">
        <v>651</v>
      </c>
      <c r="D47">
        <f>SUM(Tabella1[[#This Row],[Sensus + Watertech]:[Watertech                                 GRANDI UTENZE]])</f>
        <v>59</v>
      </c>
      <c r="E47">
        <f t="shared" si="1"/>
        <v>46</v>
      </c>
      <c r="F47">
        <v>46</v>
      </c>
      <c r="G47">
        <v>0</v>
      </c>
      <c r="H47">
        <v>0</v>
      </c>
      <c r="I47">
        <v>0</v>
      </c>
      <c r="J47">
        <v>13</v>
      </c>
      <c r="K47" s="3">
        <f>+Tabella1[[#This Row],[TLT]]/Tabella1[[#This Row],[UTENZE TOTALI]]</f>
        <v>9.0629800307219663E-2</v>
      </c>
      <c r="L47">
        <v>2026</v>
      </c>
      <c r="M47">
        <v>84</v>
      </c>
      <c r="N47">
        <v>4</v>
      </c>
      <c r="O47">
        <f>Tabella1[[#This Row],[UTENZE TOTALI]]-Tabella1[[#This Row],[TLT]]-Tabella1[[#This Row],[numero utenze letture trimestrali]]-Tabella1[[#This Row],[numero uteze letture bimestrali]]</f>
        <v>504</v>
      </c>
    </row>
    <row r="48" spans="2:15" x14ac:dyDescent="0.25">
      <c r="B48" t="s">
        <v>48</v>
      </c>
      <c r="C48">
        <v>2998</v>
      </c>
      <c r="D48">
        <f>SUM(Tabella1[[#This Row],[Sensus + Watertech]:[Watertech                                 GRANDI UTENZE]])</f>
        <v>718</v>
      </c>
      <c r="E48">
        <f t="shared" si="1"/>
        <v>897</v>
      </c>
      <c r="F48">
        <v>696</v>
      </c>
      <c r="G48">
        <v>-201</v>
      </c>
      <c r="H48">
        <v>201</v>
      </c>
      <c r="I48">
        <v>22</v>
      </c>
      <c r="J48">
        <v>0</v>
      </c>
      <c r="K48" s="3">
        <f>+Tabella1[[#This Row],[TLT]]/Tabella1[[#This Row],[UTENZE TOTALI]]</f>
        <v>0.23949299533022014</v>
      </c>
      <c r="L48">
        <v>2028</v>
      </c>
      <c r="M48">
        <v>83</v>
      </c>
      <c r="N48">
        <v>7</v>
      </c>
      <c r="O48">
        <f>Tabella1[[#This Row],[UTENZE TOTALI]]-Tabella1[[#This Row],[TLT]]-Tabella1[[#This Row],[numero utenze letture trimestrali]]-Tabella1[[#This Row],[numero uteze letture bimestrali]]</f>
        <v>2190</v>
      </c>
    </row>
    <row r="49" spans="2:15" x14ac:dyDescent="0.25">
      <c r="B49" t="s">
        <v>49</v>
      </c>
      <c r="C49">
        <v>516</v>
      </c>
      <c r="D49">
        <f>SUM(Tabella1[[#This Row],[Sensus + Watertech]:[Watertech                                 GRANDI UTENZE]])</f>
        <v>31</v>
      </c>
      <c r="E49">
        <f t="shared" si="1"/>
        <v>31</v>
      </c>
      <c r="F49">
        <v>31</v>
      </c>
      <c r="G49">
        <v>0</v>
      </c>
      <c r="H49">
        <v>0</v>
      </c>
      <c r="I49">
        <v>0</v>
      </c>
      <c r="J49">
        <v>0</v>
      </c>
      <c r="K49" s="3">
        <f>+Tabella1[[#This Row],[TLT]]/Tabella1[[#This Row],[UTENZE TOTALI]]</f>
        <v>6.0077519379844964E-2</v>
      </c>
      <c r="L49">
        <v>2025</v>
      </c>
      <c r="M49">
        <v>2</v>
      </c>
      <c r="N49">
        <v>0</v>
      </c>
      <c r="O49">
        <f>Tabella1[[#This Row],[UTENZE TOTALI]]-Tabella1[[#This Row],[TLT]]-Tabella1[[#This Row],[numero utenze letture trimestrali]]-Tabella1[[#This Row],[numero uteze letture bimestrali]]</f>
        <v>483</v>
      </c>
    </row>
    <row r="50" spans="2:15" x14ac:dyDescent="0.25">
      <c r="B50" t="s">
        <v>50</v>
      </c>
      <c r="C50">
        <v>4003</v>
      </c>
      <c r="D50">
        <f>SUM(Tabella1[[#This Row],[Sensus + Watertech]:[Watertech                                 GRANDI UTENZE]])</f>
        <v>3252</v>
      </c>
      <c r="E50">
        <f t="shared" si="1"/>
        <v>3236</v>
      </c>
      <c r="F50">
        <v>3236</v>
      </c>
      <c r="G50">
        <v>0</v>
      </c>
      <c r="H50">
        <v>0</v>
      </c>
      <c r="I50">
        <v>0</v>
      </c>
      <c r="J50">
        <v>16</v>
      </c>
      <c r="K50" s="3">
        <f>+Tabella1[[#This Row],[TLT]]/Tabella1[[#This Row],[UTENZE TOTALI]]</f>
        <v>0.81239070696977267</v>
      </c>
      <c r="L50">
        <v>2026</v>
      </c>
      <c r="M50">
        <v>233</v>
      </c>
      <c r="N50">
        <v>23</v>
      </c>
      <c r="O50">
        <f>Tabella1[[#This Row],[UTENZE TOTALI]]-Tabella1[[#This Row],[TLT]]-Tabella1[[#This Row],[numero utenze letture trimestrali]]-Tabella1[[#This Row],[numero uteze letture bimestrali]]</f>
        <v>495</v>
      </c>
    </row>
    <row r="51" spans="2:15" x14ac:dyDescent="0.25">
      <c r="B51" t="s">
        <v>51</v>
      </c>
      <c r="C51">
        <v>2458</v>
      </c>
      <c r="D51">
        <f>SUM(Tabella1[[#This Row],[Sensus + Watertech]:[Watertech                                 GRANDI UTENZE]])</f>
        <v>156</v>
      </c>
      <c r="E51">
        <f t="shared" si="1"/>
        <v>156</v>
      </c>
      <c r="F51">
        <v>156</v>
      </c>
      <c r="G51">
        <v>0</v>
      </c>
      <c r="H51">
        <v>0</v>
      </c>
      <c r="I51">
        <v>0</v>
      </c>
      <c r="J51">
        <v>0</v>
      </c>
      <c r="K51" s="3">
        <f>+Tabella1[[#This Row],[TLT]]/Tabella1[[#This Row],[UTENZE TOTALI]]</f>
        <v>6.346623270951994E-2</v>
      </c>
      <c r="L51">
        <v>2027</v>
      </c>
      <c r="M51">
        <v>104</v>
      </c>
      <c r="N51">
        <v>5</v>
      </c>
      <c r="O51">
        <f>Tabella1[[#This Row],[UTENZE TOTALI]]-Tabella1[[#This Row],[TLT]]-Tabella1[[#This Row],[numero utenze letture trimestrali]]-Tabella1[[#This Row],[numero uteze letture bimestrali]]</f>
        <v>2193</v>
      </c>
    </row>
    <row r="52" spans="2:15" x14ac:dyDescent="0.25">
      <c r="B52" t="s">
        <v>52</v>
      </c>
      <c r="C52">
        <v>314</v>
      </c>
      <c r="D52">
        <f>SUM(Tabella1[[#This Row],[Sensus + Watertech]:[Watertech                                 GRANDI UTENZE]])</f>
        <v>21</v>
      </c>
      <c r="E52">
        <f t="shared" si="1"/>
        <v>21</v>
      </c>
      <c r="F52">
        <v>21</v>
      </c>
      <c r="G52">
        <v>0</v>
      </c>
      <c r="H52">
        <v>0</v>
      </c>
      <c r="I52">
        <v>0</v>
      </c>
      <c r="J52">
        <v>0</v>
      </c>
      <c r="K52" s="3">
        <f>+Tabella1[[#This Row],[TLT]]/Tabella1[[#This Row],[UTENZE TOTALI]]</f>
        <v>6.6878980891719744E-2</v>
      </c>
      <c r="L52">
        <v>2025</v>
      </c>
      <c r="M52">
        <v>9</v>
      </c>
      <c r="N52">
        <v>0</v>
      </c>
      <c r="O52">
        <f>Tabella1[[#This Row],[UTENZE TOTALI]]-Tabella1[[#This Row],[TLT]]-Tabella1[[#This Row],[numero utenze letture trimestrali]]-Tabella1[[#This Row],[numero uteze letture bimestrali]]</f>
        <v>284</v>
      </c>
    </row>
    <row r="53" spans="2:15" x14ac:dyDescent="0.25">
      <c r="B53" t="s">
        <v>53</v>
      </c>
      <c r="C53">
        <v>1360</v>
      </c>
      <c r="D53">
        <f>SUM(Tabella1[[#This Row],[Sensus + Watertech]:[Watertech                                 GRANDI UTENZE]])</f>
        <v>74</v>
      </c>
      <c r="E53">
        <f t="shared" si="1"/>
        <v>73</v>
      </c>
      <c r="F53">
        <v>72</v>
      </c>
      <c r="G53">
        <v>0</v>
      </c>
      <c r="H53">
        <v>1</v>
      </c>
      <c r="I53">
        <v>0</v>
      </c>
      <c r="J53">
        <v>1</v>
      </c>
      <c r="K53" s="3">
        <f>+Tabella1[[#This Row],[TLT]]/Tabella1[[#This Row],[UTENZE TOTALI]]</f>
        <v>5.4411764705882354E-2</v>
      </c>
      <c r="L53">
        <v>2027</v>
      </c>
      <c r="M53">
        <v>24</v>
      </c>
      <c r="N53">
        <v>8</v>
      </c>
      <c r="O53">
        <f>Tabella1[[#This Row],[UTENZE TOTALI]]-Tabella1[[#This Row],[TLT]]-Tabella1[[#This Row],[numero utenze letture trimestrali]]-Tabella1[[#This Row],[numero uteze letture bimestrali]]</f>
        <v>1254</v>
      </c>
    </row>
    <row r="54" spans="2:15" x14ac:dyDescent="0.25">
      <c r="B54" t="s">
        <v>54</v>
      </c>
      <c r="C54">
        <v>644</v>
      </c>
      <c r="D54">
        <f>SUM(Tabella1[[#This Row],[Sensus + Watertech]:[Watertech                                 GRANDI UTENZE]])</f>
        <v>592</v>
      </c>
      <c r="E54">
        <f t="shared" si="1"/>
        <v>592</v>
      </c>
      <c r="F54">
        <v>592</v>
      </c>
      <c r="G54">
        <v>0</v>
      </c>
      <c r="H54">
        <v>0</v>
      </c>
      <c r="I54">
        <v>0</v>
      </c>
      <c r="J54">
        <v>0</v>
      </c>
      <c r="K54" s="3">
        <f>+Tabella1[[#This Row],[TLT]]/Tabella1[[#This Row],[UTENZE TOTALI]]</f>
        <v>0.91925465838509313</v>
      </c>
      <c r="L54">
        <v>2025</v>
      </c>
      <c r="M54">
        <v>15</v>
      </c>
      <c r="N54">
        <v>1</v>
      </c>
      <c r="O54">
        <f>Tabella1[[#This Row],[UTENZE TOTALI]]-Tabella1[[#This Row],[TLT]]-Tabella1[[#This Row],[numero utenze letture trimestrali]]-Tabella1[[#This Row],[numero uteze letture bimestrali]]</f>
        <v>36</v>
      </c>
    </row>
    <row r="55" spans="2:15" x14ac:dyDescent="0.25">
      <c r="B55" t="s">
        <v>55</v>
      </c>
      <c r="C55">
        <v>789</v>
      </c>
      <c r="D55">
        <f>SUM(Tabella1[[#This Row],[Sensus + Watertech]:[Watertech                                 GRANDI UTENZE]])</f>
        <v>482</v>
      </c>
      <c r="E55">
        <f t="shared" si="1"/>
        <v>481</v>
      </c>
      <c r="F55">
        <v>481</v>
      </c>
      <c r="G55">
        <v>0</v>
      </c>
      <c r="H55">
        <v>0</v>
      </c>
      <c r="I55">
        <v>0</v>
      </c>
      <c r="J55">
        <v>1</v>
      </c>
      <c r="K55" s="3">
        <f>+Tabella1[[#This Row],[TLT]]/Tabella1[[#This Row],[UTENZE TOTALI]]</f>
        <v>0.61089987325728767</v>
      </c>
      <c r="L55">
        <v>2025</v>
      </c>
      <c r="M55">
        <v>48</v>
      </c>
      <c r="N55">
        <v>3</v>
      </c>
      <c r="O55">
        <f>Tabella1[[#This Row],[UTENZE TOTALI]]-Tabella1[[#This Row],[TLT]]-Tabella1[[#This Row],[numero utenze letture trimestrali]]-Tabella1[[#This Row],[numero uteze letture bimestrali]]</f>
        <v>256</v>
      </c>
    </row>
    <row r="56" spans="2:15" x14ac:dyDescent="0.25">
      <c r="B56" t="s">
        <v>56</v>
      </c>
      <c r="C56">
        <v>1449</v>
      </c>
      <c r="D56">
        <f>SUM(Tabella1[[#This Row],[Sensus + Watertech]:[Watertech                                 GRANDI UTENZE]])</f>
        <v>147</v>
      </c>
      <c r="E56">
        <f t="shared" si="1"/>
        <v>146</v>
      </c>
      <c r="F56">
        <v>146</v>
      </c>
      <c r="G56">
        <v>0</v>
      </c>
      <c r="H56">
        <v>0</v>
      </c>
      <c r="I56">
        <v>0</v>
      </c>
      <c r="J56">
        <v>1</v>
      </c>
      <c r="K56" s="3">
        <f>+Tabella1[[#This Row],[TLT]]/Tabella1[[#This Row],[UTENZE TOTALI]]</f>
        <v>0.10144927536231885</v>
      </c>
      <c r="L56">
        <v>2026</v>
      </c>
      <c r="M56">
        <v>52</v>
      </c>
      <c r="N56">
        <v>4</v>
      </c>
      <c r="O56">
        <f>Tabella1[[#This Row],[UTENZE TOTALI]]-Tabella1[[#This Row],[TLT]]-Tabella1[[#This Row],[numero utenze letture trimestrali]]-Tabella1[[#This Row],[numero uteze letture bimestrali]]</f>
        <v>1246</v>
      </c>
    </row>
    <row r="57" spans="2:15" x14ac:dyDescent="0.25">
      <c r="B57" t="s">
        <v>57</v>
      </c>
      <c r="C57">
        <v>145</v>
      </c>
      <c r="D57">
        <f>SUM(Tabella1[[#This Row],[Sensus + Watertech]:[Watertech                                 GRANDI UTENZE]])</f>
        <v>8</v>
      </c>
      <c r="E57">
        <f t="shared" si="1"/>
        <v>8</v>
      </c>
      <c r="F57">
        <v>8</v>
      </c>
      <c r="G57">
        <v>0</v>
      </c>
      <c r="H57">
        <v>0</v>
      </c>
      <c r="I57">
        <v>0</v>
      </c>
      <c r="J57">
        <v>0</v>
      </c>
      <c r="K57" s="3">
        <f>+Tabella1[[#This Row],[TLT]]/Tabella1[[#This Row],[UTENZE TOTALI]]</f>
        <v>5.5172413793103448E-2</v>
      </c>
      <c r="L57">
        <v>2025</v>
      </c>
      <c r="M57">
        <v>0</v>
      </c>
      <c r="N57">
        <v>0</v>
      </c>
      <c r="O57">
        <f>Tabella1[[#This Row],[UTENZE TOTALI]]-Tabella1[[#This Row],[TLT]]-Tabella1[[#This Row],[numero utenze letture trimestrali]]-Tabella1[[#This Row],[numero uteze letture bimestrali]]</f>
        <v>137</v>
      </c>
    </row>
    <row r="58" spans="2:15" x14ac:dyDescent="0.25">
      <c r="B58" t="s">
        <v>58</v>
      </c>
      <c r="C58">
        <v>1080</v>
      </c>
      <c r="D58">
        <f>SUM(Tabella1[[#This Row],[Sensus + Watertech]:[Watertech                                 GRANDI UTENZE]])</f>
        <v>800</v>
      </c>
      <c r="E58">
        <f t="shared" si="1"/>
        <v>796</v>
      </c>
      <c r="F58">
        <v>796</v>
      </c>
      <c r="G58">
        <v>0</v>
      </c>
      <c r="H58">
        <v>0</v>
      </c>
      <c r="I58">
        <v>0</v>
      </c>
      <c r="J58">
        <v>4</v>
      </c>
      <c r="K58" s="3">
        <f>+Tabella1[[#This Row],[TLT]]/Tabella1[[#This Row],[UTENZE TOTALI]]</f>
        <v>0.7407407407407407</v>
      </c>
      <c r="L58">
        <v>2025</v>
      </c>
      <c r="M58">
        <v>37</v>
      </c>
      <c r="N58">
        <v>3</v>
      </c>
      <c r="O58">
        <f>Tabella1[[#This Row],[UTENZE TOTALI]]-Tabella1[[#This Row],[TLT]]-Tabella1[[#This Row],[numero utenze letture trimestrali]]-Tabella1[[#This Row],[numero uteze letture bimestrali]]</f>
        <v>240</v>
      </c>
    </row>
    <row r="59" spans="2:15" x14ac:dyDescent="0.25">
      <c r="B59" t="s">
        <v>59</v>
      </c>
      <c r="C59">
        <v>2481</v>
      </c>
      <c r="D59">
        <f>SUM(Tabella1[[#This Row],[Sensus + Watertech]:[Watertech                                 GRANDI UTENZE]])</f>
        <v>1923</v>
      </c>
      <c r="E59">
        <f t="shared" si="1"/>
        <v>724</v>
      </c>
      <c r="F59">
        <v>11</v>
      </c>
      <c r="G59">
        <v>1187</v>
      </c>
      <c r="H59">
        <v>713</v>
      </c>
      <c r="I59">
        <v>0</v>
      </c>
      <c r="J59">
        <v>12</v>
      </c>
      <c r="K59" s="3">
        <f>+Tabella1[[#This Row],[TLT]]/Tabella1[[#This Row],[UTENZE TOTALI]]</f>
        <v>0.77509068923821045</v>
      </c>
      <c r="L59">
        <v>2025</v>
      </c>
      <c r="M59">
        <v>112</v>
      </c>
      <c r="N59">
        <v>15</v>
      </c>
      <c r="O59">
        <f>Tabella1[[#This Row],[UTENZE TOTALI]]-Tabella1[[#This Row],[TLT]]-Tabella1[[#This Row],[numero utenze letture trimestrali]]-Tabella1[[#This Row],[numero uteze letture bimestrali]]</f>
        <v>431</v>
      </c>
    </row>
    <row r="60" spans="2:15" x14ac:dyDescent="0.25">
      <c r="B60" t="s">
        <v>60</v>
      </c>
      <c r="C60">
        <v>2173</v>
      </c>
      <c r="D60">
        <f>SUM(Tabella1[[#This Row],[Sensus + Watertech]:[Watertech                                 GRANDI UTENZE]])</f>
        <v>87</v>
      </c>
      <c r="E60">
        <f t="shared" si="1"/>
        <v>87</v>
      </c>
      <c r="F60">
        <v>87</v>
      </c>
      <c r="G60">
        <v>0</v>
      </c>
      <c r="H60">
        <v>0</v>
      </c>
      <c r="I60">
        <v>0</v>
      </c>
      <c r="J60">
        <v>0</v>
      </c>
      <c r="K60" s="3">
        <f>+Tabella1[[#This Row],[TLT]]/Tabella1[[#This Row],[UTENZE TOTALI]]</f>
        <v>4.0036815462494248E-2</v>
      </c>
      <c r="L60">
        <v>2029</v>
      </c>
      <c r="M60">
        <v>49</v>
      </c>
      <c r="N60">
        <v>7</v>
      </c>
      <c r="O60">
        <f>Tabella1[[#This Row],[UTENZE TOTALI]]-Tabella1[[#This Row],[TLT]]-Tabella1[[#This Row],[numero utenze letture trimestrali]]-Tabella1[[#This Row],[numero uteze letture bimestrali]]</f>
        <v>2030</v>
      </c>
    </row>
    <row r="61" spans="2:15" x14ac:dyDescent="0.25">
      <c r="B61" t="s">
        <v>61</v>
      </c>
      <c r="C61">
        <v>1744</v>
      </c>
      <c r="D61">
        <f>SUM(Tabella1[[#This Row],[Sensus + Watertech]:[Watertech                                 GRANDI UTENZE]])</f>
        <v>124</v>
      </c>
      <c r="E61">
        <f t="shared" si="1"/>
        <v>110</v>
      </c>
      <c r="F61">
        <v>110</v>
      </c>
      <c r="G61">
        <v>0</v>
      </c>
      <c r="H61">
        <v>0</v>
      </c>
      <c r="I61">
        <v>0</v>
      </c>
      <c r="J61">
        <v>14</v>
      </c>
      <c r="K61" s="3">
        <f>+Tabella1[[#This Row],[TLT]]/Tabella1[[#This Row],[UTENZE TOTALI]]</f>
        <v>7.1100917431192664E-2</v>
      </c>
      <c r="L61">
        <v>2027</v>
      </c>
      <c r="M61">
        <v>73</v>
      </c>
      <c r="N61">
        <v>7</v>
      </c>
      <c r="O61">
        <f>Tabella1[[#This Row],[UTENZE TOTALI]]-Tabella1[[#This Row],[TLT]]-Tabella1[[#This Row],[numero utenze letture trimestrali]]-Tabella1[[#This Row],[numero uteze letture bimestrali]]</f>
        <v>1540</v>
      </c>
    </row>
    <row r="62" spans="2:15" x14ac:dyDescent="0.25">
      <c r="B62" t="s">
        <v>62</v>
      </c>
      <c r="C62">
        <v>950</v>
      </c>
      <c r="D62">
        <f>SUM(Tabella1[[#This Row],[Sensus + Watertech]:[Watertech                                 GRANDI UTENZE]])</f>
        <v>58</v>
      </c>
      <c r="E62">
        <f t="shared" si="1"/>
        <v>58</v>
      </c>
      <c r="F62">
        <v>58</v>
      </c>
      <c r="G62">
        <v>0</v>
      </c>
      <c r="H62">
        <v>0</v>
      </c>
      <c r="I62">
        <v>0</v>
      </c>
      <c r="J62">
        <v>0</v>
      </c>
      <c r="K62" s="3">
        <f>+Tabella1[[#This Row],[TLT]]/Tabella1[[#This Row],[UTENZE TOTALI]]</f>
        <v>6.1052631578947365E-2</v>
      </c>
      <c r="L62">
        <v>2026</v>
      </c>
      <c r="M62">
        <v>6</v>
      </c>
      <c r="N62">
        <v>0</v>
      </c>
      <c r="O62">
        <f>Tabella1[[#This Row],[UTENZE TOTALI]]-Tabella1[[#This Row],[TLT]]-Tabella1[[#This Row],[numero utenze letture trimestrali]]-Tabella1[[#This Row],[numero uteze letture bimestrali]]</f>
        <v>886</v>
      </c>
    </row>
    <row r="63" spans="2:15" x14ac:dyDescent="0.25">
      <c r="B63" t="s">
        <v>63</v>
      </c>
      <c r="C63">
        <v>1242</v>
      </c>
      <c r="D63">
        <f>SUM(Tabella1[[#This Row],[Sensus + Watertech]:[Watertech                                 GRANDI UTENZE]])</f>
        <v>870</v>
      </c>
      <c r="E63">
        <f t="shared" si="1"/>
        <v>869</v>
      </c>
      <c r="F63">
        <v>869</v>
      </c>
      <c r="G63">
        <v>0</v>
      </c>
      <c r="H63">
        <v>0</v>
      </c>
      <c r="I63">
        <v>0</v>
      </c>
      <c r="J63">
        <v>1</v>
      </c>
      <c r="K63" s="3">
        <f>+Tabella1[[#This Row],[TLT]]/Tabella1[[#This Row],[UTENZE TOTALI]]</f>
        <v>0.70048309178743962</v>
      </c>
      <c r="L63">
        <v>2024</v>
      </c>
      <c r="M63">
        <v>80</v>
      </c>
      <c r="N63">
        <v>4</v>
      </c>
      <c r="O63">
        <f>Tabella1[[#This Row],[UTENZE TOTALI]]-Tabella1[[#This Row],[TLT]]-Tabella1[[#This Row],[numero utenze letture trimestrali]]-Tabella1[[#This Row],[numero uteze letture bimestrali]]</f>
        <v>288</v>
      </c>
    </row>
    <row r="64" spans="2:15" x14ac:dyDescent="0.25">
      <c r="B64" t="s">
        <v>64</v>
      </c>
      <c r="C64">
        <v>1004</v>
      </c>
      <c r="D64">
        <f>SUM(Tabella1[[#This Row],[Sensus + Watertech]:[Watertech                                 GRANDI UTENZE]])</f>
        <v>53</v>
      </c>
      <c r="E64">
        <f t="shared" si="1"/>
        <v>53</v>
      </c>
      <c r="F64">
        <v>53</v>
      </c>
      <c r="G64">
        <v>0</v>
      </c>
      <c r="H64">
        <v>0</v>
      </c>
      <c r="I64">
        <v>0</v>
      </c>
      <c r="J64">
        <v>0</v>
      </c>
      <c r="K64" s="3">
        <f>+Tabella1[[#This Row],[TLT]]/Tabella1[[#This Row],[UTENZE TOTALI]]</f>
        <v>5.2788844621513946E-2</v>
      </c>
      <c r="L64">
        <v>2027</v>
      </c>
      <c r="M64">
        <v>55</v>
      </c>
      <c r="N64">
        <v>2</v>
      </c>
      <c r="O64">
        <f>Tabella1[[#This Row],[UTENZE TOTALI]]-Tabella1[[#This Row],[TLT]]-Tabella1[[#This Row],[numero utenze letture trimestrali]]-Tabella1[[#This Row],[numero uteze letture bimestrali]]</f>
        <v>894</v>
      </c>
    </row>
    <row r="65" spans="2:15" x14ac:dyDescent="0.25">
      <c r="B65" t="s">
        <v>65</v>
      </c>
      <c r="C65">
        <v>239</v>
      </c>
      <c r="D65">
        <f>SUM(Tabella1[[#This Row],[Sensus + Watertech]:[Watertech                                 GRANDI UTENZE]])</f>
        <v>14</v>
      </c>
      <c r="E65">
        <f t="shared" si="1"/>
        <v>14</v>
      </c>
      <c r="F65">
        <v>14</v>
      </c>
      <c r="G65">
        <v>0</v>
      </c>
      <c r="H65">
        <v>0</v>
      </c>
      <c r="I65">
        <v>0</v>
      </c>
      <c r="J65">
        <v>0</v>
      </c>
      <c r="K65" s="3">
        <f>+Tabella1[[#This Row],[TLT]]/Tabella1[[#This Row],[UTENZE TOTALI]]</f>
        <v>5.8577405857740586E-2</v>
      </c>
      <c r="L65">
        <v>2025</v>
      </c>
      <c r="M65">
        <v>2</v>
      </c>
      <c r="N65">
        <v>0</v>
      </c>
      <c r="O65">
        <f>Tabella1[[#This Row],[UTENZE TOTALI]]-Tabella1[[#This Row],[TLT]]-Tabella1[[#This Row],[numero utenze letture trimestrali]]-Tabella1[[#This Row],[numero uteze letture bimestrali]]</f>
        <v>223</v>
      </c>
    </row>
    <row r="66" spans="2:15" x14ac:dyDescent="0.25">
      <c r="B66" t="s">
        <v>66</v>
      </c>
      <c r="C66">
        <v>113</v>
      </c>
      <c r="D66">
        <f>SUM(Tabella1[[#This Row],[Sensus + Watertech]:[Watertech                                 GRANDI UTENZE]])</f>
        <v>11</v>
      </c>
      <c r="E66">
        <f t="shared" si="1"/>
        <v>11</v>
      </c>
      <c r="F66">
        <v>11</v>
      </c>
      <c r="G66">
        <v>0</v>
      </c>
      <c r="H66">
        <v>0</v>
      </c>
      <c r="I66">
        <v>0</v>
      </c>
      <c r="J66">
        <v>0</v>
      </c>
      <c r="K66" s="3">
        <f>+Tabella1[[#This Row],[TLT]]/Tabella1[[#This Row],[UTENZE TOTALI]]</f>
        <v>9.7345132743362831E-2</v>
      </c>
      <c r="L66">
        <v>2025</v>
      </c>
      <c r="M66">
        <v>0</v>
      </c>
      <c r="N66">
        <v>0</v>
      </c>
      <c r="O66">
        <f>Tabella1[[#This Row],[UTENZE TOTALI]]-Tabella1[[#This Row],[TLT]]-Tabella1[[#This Row],[numero utenze letture trimestrali]]-Tabella1[[#This Row],[numero uteze letture bimestrali]]</f>
        <v>102</v>
      </c>
    </row>
    <row r="67" spans="2:15" x14ac:dyDescent="0.25">
      <c r="B67" t="s">
        <v>67</v>
      </c>
      <c r="C67">
        <v>838</v>
      </c>
      <c r="D67">
        <f>SUM(Tabella1[[#This Row],[Sensus + Watertech]:[Watertech                                 GRANDI UTENZE]])</f>
        <v>65</v>
      </c>
      <c r="E67">
        <f t="shared" ref="E67:E86" si="2">SUM(F67,H67)</f>
        <v>65</v>
      </c>
      <c r="F67">
        <v>65</v>
      </c>
      <c r="G67">
        <v>0</v>
      </c>
      <c r="H67">
        <v>0</v>
      </c>
      <c r="I67">
        <v>0</v>
      </c>
      <c r="J67">
        <v>0</v>
      </c>
      <c r="K67" s="3">
        <f>+Tabella1[[#This Row],[TLT]]/Tabella1[[#This Row],[UTENZE TOTALI]]</f>
        <v>7.7565632458233891E-2</v>
      </c>
      <c r="L67">
        <v>2026</v>
      </c>
      <c r="M67">
        <v>18</v>
      </c>
      <c r="N67">
        <v>1</v>
      </c>
      <c r="O67">
        <f>Tabella1[[#This Row],[UTENZE TOTALI]]-Tabella1[[#This Row],[TLT]]-Tabella1[[#This Row],[numero utenze letture trimestrali]]-Tabella1[[#This Row],[numero uteze letture bimestrali]]</f>
        <v>754</v>
      </c>
    </row>
    <row r="68" spans="2:15" x14ac:dyDescent="0.25">
      <c r="B68" t="s">
        <v>68</v>
      </c>
      <c r="C68">
        <v>1378</v>
      </c>
      <c r="D68">
        <f>SUM(Tabella1[[#This Row],[Sensus + Watertech]:[Watertech                                 GRANDI UTENZE]])</f>
        <v>161</v>
      </c>
      <c r="E68">
        <f t="shared" si="2"/>
        <v>161</v>
      </c>
      <c r="F68">
        <v>160</v>
      </c>
      <c r="G68">
        <v>0</v>
      </c>
      <c r="H68">
        <v>1</v>
      </c>
      <c r="I68">
        <v>0</v>
      </c>
      <c r="J68">
        <v>0</v>
      </c>
      <c r="K68" s="3">
        <f>+Tabella1[[#This Row],[TLT]]/Tabella1[[#This Row],[UTENZE TOTALI]]</f>
        <v>0.11683599419448476</v>
      </c>
      <c r="L68">
        <v>2027</v>
      </c>
      <c r="M68">
        <v>5</v>
      </c>
      <c r="N68">
        <v>1</v>
      </c>
      <c r="O68">
        <f>Tabella1[[#This Row],[UTENZE TOTALI]]-Tabella1[[#This Row],[TLT]]-Tabella1[[#This Row],[numero utenze letture trimestrali]]-Tabella1[[#This Row],[numero uteze letture bimestrali]]</f>
        <v>1211</v>
      </c>
    </row>
    <row r="69" spans="2:15" x14ac:dyDescent="0.25">
      <c r="B69" t="s">
        <v>69</v>
      </c>
      <c r="C69">
        <v>485</v>
      </c>
      <c r="D69">
        <f>SUM(Tabella1[[#This Row],[Sensus + Watertech]:[Watertech                                 GRANDI UTENZE]])</f>
        <v>364</v>
      </c>
      <c r="E69">
        <f t="shared" si="2"/>
        <v>363</v>
      </c>
      <c r="F69">
        <v>363</v>
      </c>
      <c r="G69">
        <v>1</v>
      </c>
      <c r="H69">
        <v>0</v>
      </c>
      <c r="I69">
        <v>0</v>
      </c>
      <c r="J69">
        <v>0</v>
      </c>
      <c r="K69" s="3">
        <f>+Tabella1[[#This Row],[TLT]]/Tabella1[[#This Row],[UTENZE TOTALI]]</f>
        <v>0.75051546391752577</v>
      </c>
      <c r="L69">
        <v>2025</v>
      </c>
      <c r="M69">
        <v>31</v>
      </c>
      <c r="N69">
        <v>1</v>
      </c>
      <c r="O69">
        <f>Tabella1[[#This Row],[UTENZE TOTALI]]-Tabella1[[#This Row],[TLT]]-Tabella1[[#This Row],[numero utenze letture trimestrali]]-Tabella1[[#This Row],[numero uteze letture bimestrali]]</f>
        <v>89</v>
      </c>
    </row>
    <row r="70" spans="2:15" x14ac:dyDescent="0.25">
      <c r="B70" t="s">
        <v>70</v>
      </c>
      <c r="C70">
        <v>1223</v>
      </c>
      <c r="D70">
        <f>SUM(Tabella1[[#This Row],[Sensus + Watertech]:[Watertech                                 GRANDI UTENZE]])</f>
        <v>77</v>
      </c>
      <c r="E70">
        <f t="shared" si="2"/>
        <v>77</v>
      </c>
      <c r="F70">
        <v>77</v>
      </c>
      <c r="G70">
        <v>0</v>
      </c>
      <c r="H70">
        <v>0</v>
      </c>
      <c r="I70">
        <v>0</v>
      </c>
      <c r="J70">
        <v>0</v>
      </c>
      <c r="K70" s="3">
        <f>+Tabella1[[#This Row],[TLT]]/Tabella1[[#This Row],[UTENZE TOTALI]]</f>
        <v>6.2959934587080948E-2</v>
      </c>
      <c r="L70">
        <v>2026</v>
      </c>
      <c r="M70">
        <v>15</v>
      </c>
      <c r="N70">
        <v>1</v>
      </c>
      <c r="O70">
        <f>Tabella1[[#This Row],[UTENZE TOTALI]]-Tabella1[[#This Row],[TLT]]-Tabella1[[#This Row],[numero utenze letture trimestrali]]-Tabella1[[#This Row],[numero uteze letture bimestrali]]</f>
        <v>1130</v>
      </c>
    </row>
    <row r="71" spans="2:15" x14ac:dyDescent="0.25">
      <c r="B71" t="s">
        <v>71</v>
      </c>
      <c r="C71">
        <v>1266</v>
      </c>
      <c r="D71">
        <f>SUM(Tabella1[[#This Row],[Sensus + Watertech]:[Watertech                                 GRANDI UTENZE]])</f>
        <v>985</v>
      </c>
      <c r="E71">
        <f t="shared" si="2"/>
        <v>985</v>
      </c>
      <c r="F71">
        <v>985</v>
      </c>
      <c r="G71">
        <v>0</v>
      </c>
      <c r="H71">
        <v>0</v>
      </c>
      <c r="I71">
        <v>0</v>
      </c>
      <c r="J71">
        <v>0</v>
      </c>
      <c r="K71" s="3">
        <f>+Tabella1[[#This Row],[TLT]]/Tabella1[[#This Row],[UTENZE TOTALI]]</f>
        <v>0.778041074249605</v>
      </c>
      <c r="L71">
        <v>2025</v>
      </c>
      <c r="M71">
        <v>10</v>
      </c>
      <c r="N71">
        <v>2</v>
      </c>
      <c r="O71">
        <f>Tabella1[[#This Row],[UTENZE TOTALI]]-Tabella1[[#This Row],[TLT]]-Tabella1[[#This Row],[numero utenze letture trimestrali]]-Tabella1[[#This Row],[numero uteze letture bimestrali]]</f>
        <v>269</v>
      </c>
    </row>
    <row r="72" spans="2:15" x14ac:dyDescent="0.25">
      <c r="B72" t="s">
        <v>72</v>
      </c>
      <c r="C72">
        <v>1763</v>
      </c>
      <c r="D72">
        <f>SUM(Tabella1[[#This Row],[Sensus + Watertech]:[Watertech                                 GRANDI UTENZE]])</f>
        <v>89</v>
      </c>
      <c r="E72">
        <f t="shared" si="2"/>
        <v>89</v>
      </c>
      <c r="F72">
        <v>89</v>
      </c>
      <c r="G72">
        <v>0</v>
      </c>
      <c r="H72">
        <v>0</v>
      </c>
      <c r="I72">
        <v>0</v>
      </c>
      <c r="J72">
        <v>0</v>
      </c>
      <c r="K72" s="3">
        <f>+Tabella1[[#This Row],[TLT]]/Tabella1[[#This Row],[UTENZE TOTALI]]</f>
        <v>5.0482132728304027E-2</v>
      </c>
      <c r="L72">
        <v>2028</v>
      </c>
      <c r="M72">
        <v>76</v>
      </c>
      <c r="N72">
        <v>4</v>
      </c>
      <c r="O72">
        <f>Tabella1[[#This Row],[UTENZE TOTALI]]-Tabella1[[#This Row],[TLT]]-Tabella1[[#This Row],[numero utenze letture trimestrali]]-Tabella1[[#This Row],[numero uteze letture bimestrali]]</f>
        <v>1594</v>
      </c>
    </row>
    <row r="73" spans="2:15" x14ac:dyDescent="0.25">
      <c r="B73" t="s">
        <v>73</v>
      </c>
      <c r="C73">
        <v>1170</v>
      </c>
      <c r="D73">
        <f>SUM(Tabella1[[#This Row],[Sensus + Watertech]:[Watertech                                 GRANDI UTENZE]])</f>
        <v>111</v>
      </c>
      <c r="E73">
        <f t="shared" si="2"/>
        <v>110</v>
      </c>
      <c r="F73">
        <v>110</v>
      </c>
      <c r="G73">
        <v>0</v>
      </c>
      <c r="H73">
        <v>0</v>
      </c>
      <c r="I73">
        <v>0</v>
      </c>
      <c r="J73">
        <v>1</v>
      </c>
      <c r="K73" s="3">
        <f>+Tabella1[[#This Row],[TLT]]/Tabella1[[#This Row],[UTENZE TOTALI]]</f>
        <v>9.4871794871794868E-2</v>
      </c>
      <c r="L73">
        <v>2026</v>
      </c>
      <c r="M73">
        <v>24</v>
      </c>
      <c r="N73">
        <v>9</v>
      </c>
      <c r="O73">
        <f>Tabella1[[#This Row],[UTENZE TOTALI]]-Tabella1[[#This Row],[TLT]]-Tabella1[[#This Row],[numero utenze letture trimestrali]]-Tabella1[[#This Row],[numero uteze letture bimestrali]]</f>
        <v>1026</v>
      </c>
    </row>
    <row r="74" spans="2:15" x14ac:dyDescent="0.25">
      <c r="B74" t="s">
        <v>95</v>
      </c>
      <c r="C74">
        <v>683</v>
      </c>
      <c r="D74">
        <f>SUM(Tabella1[[#This Row],[Sensus + Watertech]:[Watertech                                 GRANDI UTENZE]])</f>
        <v>544</v>
      </c>
      <c r="E74">
        <f t="shared" si="2"/>
        <v>544</v>
      </c>
      <c r="F74">
        <v>544</v>
      </c>
      <c r="G74">
        <v>0</v>
      </c>
      <c r="H74">
        <v>0</v>
      </c>
      <c r="I74">
        <v>0</v>
      </c>
      <c r="J74">
        <v>0</v>
      </c>
      <c r="K74" s="3">
        <f>+Tabella1[[#This Row],[TLT]]/Tabella1[[#This Row],[UTENZE TOTALI]]</f>
        <v>0.79648609077598831</v>
      </c>
      <c r="L74">
        <v>2024</v>
      </c>
      <c r="M74">
        <v>15</v>
      </c>
      <c r="N74">
        <v>2</v>
      </c>
      <c r="O74">
        <f>Tabella1[[#This Row],[UTENZE TOTALI]]-Tabella1[[#This Row],[TLT]]-Tabella1[[#This Row],[numero utenze letture trimestrali]]-Tabella1[[#This Row],[numero uteze letture bimestrali]]</f>
        <v>122</v>
      </c>
    </row>
    <row r="75" spans="2:15" x14ac:dyDescent="0.25">
      <c r="B75" t="s">
        <v>74</v>
      </c>
      <c r="C75">
        <v>1114</v>
      </c>
      <c r="D75">
        <f>SUM(Tabella1[[#This Row],[Sensus + Watertech]:[Watertech                                 GRANDI UTENZE]])</f>
        <v>62</v>
      </c>
      <c r="E75">
        <f t="shared" si="2"/>
        <v>56</v>
      </c>
      <c r="F75">
        <v>56</v>
      </c>
      <c r="G75">
        <v>0</v>
      </c>
      <c r="H75">
        <v>0</v>
      </c>
      <c r="I75">
        <v>0</v>
      </c>
      <c r="J75">
        <v>6</v>
      </c>
      <c r="K75" s="3">
        <f>+Tabella1[[#This Row],[TLT]]/Tabella1[[#This Row],[UTENZE TOTALI]]</f>
        <v>5.565529622980251E-2</v>
      </c>
      <c r="L75">
        <v>2027</v>
      </c>
      <c r="M75">
        <v>13</v>
      </c>
      <c r="N75">
        <v>9</v>
      </c>
      <c r="O75">
        <f>Tabella1[[#This Row],[UTENZE TOTALI]]-Tabella1[[#This Row],[TLT]]-Tabella1[[#This Row],[numero utenze letture trimestrali]]-Tabella1[[#This Row],[numero uteze letture bimestrali]]</f>
        <v>1030</v>
      </c>
    </row>
    <row r="76" spans="2:15" x14ac:dyDescent="0.25">
      <c r="B76" t="s">
        <v>75</v>
      </c>
      <c r="C76">
        <v>1140</v>
      </c>
      <c r="D76">
        <f>SUM(Tabella1[[#This Row],[Sensus + Watertech]:[Watertech                                 GRANDI UTENZE]])</f>
        <v>978</v>
      </c>
      <c r="E76">
        <f t="shared" si="2"/>
        <v>978</v>
      </c>
      <c r="F76">
        <v>978</v>
      </c>
      <c r="G76">
        <v>0</v>
      </c>
      <c r="H76">
        <v>0</v>
      </c>
      <c r="I76">
        <v>0</v>
      </c>
      <c r="J76">
        <v>0</v>
      </c>
      <c r="K76" s="3">
        <f>+Tabella1[[#This Row],[TLT]]/Tabella1[[#This Row],[UTENZE TOTALI]]</f>
        <v>0.85789473684210527</v>
      </c>
      <c r="L76">
        <v>2025</v>
      </c>
      <c r="M76">
        <v>24</v>
      </c>
      <c r="N76">
        <v>1</v>
      </c>
      <c r="O76">
        <f>Tabella1[[#This Row],[UTENZE TOTALI]]-Tabella1[[#This Row],[TLT]]-Tabella1[[#This Row],[numero utenze letture trimestrali]]-Tabella1[[#This Row],[numero uteze letture bimestrali]]</f>
        <v>137</v>
      </c>
    </row>
    <row r="77" spans="2:15" x14ac:dyDescent="0.25">
      <c r="B77" t="s">
        <v>76</v>
      </c>
      <c r="C77">
        <v>475</v>
      </c>
      <c r="D77">
        <f>SUM(Tabella1[[#This Row],[Sensus + Watertech]:[Watertech                                 GRANDI UTENZE]])</f>
        <v>125</v>
      </c>
      <c r="E77">
        <f t="shared" si="2"/>
        <v>125</v>
      </c>
      <c r="F77">
        <v>125</v>
      </c>
      <c r="G77">
        <v>0</v>
      </c>
      <c r="H77">
        <v>0</v>
      </c>
      <c r="I77">
        <v>0</v>
      </c>
      <c r="J77">
        <v>0</v>
      </c>
      <c r="K77" s="3">
        <f>+Tabella1[[#This Row],[TLT]]/Tabella1[[#This Row],[UTENZE TOTALI]]</f>
        <v>0.26315789473684209</v>
      </c>
      <c r="L77">
        <v>2025</v>
      </c>
      <c r="M77">
        <v>1</v>
      </c>
      <c r="N77">
        <v>0</v>
      </c>
      <c r="O77">
        <f>Tabella1[[#This Row],[UTENZE TOTALI]]-Tabella1[[#This Row],[TLT]]-Tabella1[[#This Row],[numero utenze letture trimestrali]]-Tabella1[[#This Row],[numero uteze letture bimestrali]]</f>
        <v>349</v>
      </c>
    </row>
    <row r="78" spans="2:15" x14ac:dyDescent="0.25">
      <c r="B78" t="s">
        <v>77</v>
      </c>
      <c r="C78">
        <v>600</v>
      </c>
      <c r="D78">
        <f>SUM(Tabella1[[#This Row],[Sensus + Watertech]:[Watertech                                 GRANDI UTENZE]])</f>
        <v>29</v>
      </c>
      <c r="E78">
        <f t="shared" si="2"/>
        <v>29</v>
      </c>
      <c r="F78">
        <v>29</v>
      </c>
      <c r="G78">
        <v>0</v>
      </c>
      <c r="H78">
        <v>0</v>
      </c>
      <c r="I78">
        <v>0</v>
      </c>
      <c r="J78">
        <v>0</v>
      </c>
      <c r="K78" s="3">
        <f>+Tabella1[[#This Row],[TLT]]/Tabella1[[#This Row],[UTENZE TOTALI]]</f>
        <v>4.8333333333333332E-2</v>
      </c>
      <c r="L78">
        <v>2027</v>
      </c>
      <c r="M78">
        <v>13</v>
      </c>
      <c r="N78">
        <v>0</v>
      </c>
      <c r="O78">
        <f>Tabella1[[#This Row],[UTENZE TOTALI]]-Tabella1[[#This Row],[TLT]]-Tabella1[[#This Row],[numero utenze letture trimestrali]]-Tabella1[[#This Row],[numero uteze letture bimestrali]]</f>
        <v>558</v>
      </c>
    </row>
    <row r="79" spans="2:15" x14ac:dyDescent="0.25">
      <c r="B79" t="s">
        <v>78</v>
      </c>
      <c r="C79">
        <v>355</v>
      </c>
      <c r="D79">
        <f>SUM(Tabella1[[#This Row],[Sensus + Watertech]:[Watertech                                 GRANDI UTENZE]])</f>
        <v>34</v>
      </c>
      <c r="E79">
        <f t="shared" si="2"/>
        <v>34</v>
      </c>
      <c r="F79">
        <v>34</v>
      </c>
      <c r="G79">
        <v>0</v>
      </c>
      <c r="H79">
        <v>0</v>
      </c>
      <c r="I79">
        <v>0</v>
      </c>
      <c r="J79">
        <v>0</v>
      </c>
      <c r="K79" s="3">
        <f>+Tabella1[[#This Row],[TLT]]/Tabella1[[#This Row],[UTENZE TOTALI]]</f>
        <v>9.5774647887323941E-2</v>
      </c>
      <c r="L79">
        <v>2025</v>
      </c>
      <c r="M79">
        <v>3</v>
      </c>
      <c r="N79">
        <v>2</v>
      </c>
      <c r="O79">
        <f>Tabella1[[#This Row],[UTENZE TOTALI]]-Tabella1[[#This Row],[TLT]]-Tabella1[[#This Row],[numero utenze letture trimestrali]]-Tabella1[[#This Row],[numero uteze letture bimestrali]]</f>
        <v>316</v>
      </c>
    </row>
    <row r="80" spans="2:15" x14ac:dyDescent="0.25">
      <c r="B80" t="s">
        <v>79</v>
      </c>
      <c r="C80">
        <v>1220</v>
      </c>
      <c r="D80">
        <f>SUM(Tabella1[[#This Row],[Sensus + Watertech]:[Watertech                                 GRANDI UTENZE]])</f>
        <v>1080</v>
      </c>
      <c r="E80">
        <f t="shared" si="2"/>
        <v>74</v>
      </c>
      <c r="F80">
        <v>74</v>
      </c>
      <c r="G80">
        <v>1006</v>
      </c>
      <c r="H80">
        <v>0</v>
      </c>
      <c r="I80">
        <v>0</v>
      </c>
      <c r="J80">
        <v>0</v>
      </c>
      <c r="K80" s="3">
        <f>+Tabella1[[#This Row],[TLT]]/Tabella1[[#This Row],[UTENZE TOTALI]]</f>
        <v>0.88524590163934425</v>
      </c>
      <c r="L80">
        <v>2024</v>
      </c>
      <c r="M80">
        <v>14</v>
      </c>
      <c r="N80">
        <v>0</v>
      </c>
      <c r="O80">
        <f>Tabella1[[#This Row],[UTENZE TOTALI]]-Tabella1[[#This Row],[TLT]]-Tabella1[[#This Row],[numero utenze letture trimestrali]]-Tabella1[[#This Row],[numero uteze letture bimestrali]]</f>
        <v>126</v>
      </c>
    </row>
    <row r="81" spans="2:15" x14ac:dyDescent="0.25">
      <c r="B81" t="s">
        <v>80</v>
      </c>
      <c r="C81">
        <v>2956</v>
      </c>
      <c r="D81">
        <f>SUM(Tabella1[[#This Row],[Sensus + Watertech]:[Watertech                                 GRANDI UTENZE]])</f>
        <v>179</v>
      </c>
      <c r="E81">
        <f t="shared" si="2"/>
        <v>150</v>
      </c>
      <c r="F81">
        <v>150</v>
      </c>
      <c r="G81">
        <v>1</v>
      </c>
      <c r="H81">
        <v>0</v>
      </c>
      <c r="I81">
        <v>0</v>
      </c>
      <c r="J81">
        <v>28</v>
      </c>
      <c r="K81" s="3">
        <f>+Tabella1[[#This Row],[TLT]]/Tabella1[[#This Row],[UTENZE TOTALI]]</f>
        <v>6.0554803788903926E-2</v>
      </c>
      <c r="L81">
        <v>2029</v>
      </c>
      <c r="M81">
        <v>130</v>
      </c>
      <c r="N81">
        <v>16</v>
      </c>
      <c r="O81">
        <f>Tabella1[[#This Row],[UTENZE TOTALI]]-Tabella1[[#This Row],[TLT]]-Tabella1[[#This Row],[numero utenze letture trimestrali]]-Tabella1[[#This Row],[numero uteze letture bimestrali]]</f>
        <v>2631</v>
      </c>
    </row>
    <row r="82" spans="2:15" x14ac:dyDescent="0.25">
      <c r="B82" t="s">
        <v>81</v>
      </c>
      <c r="C82">
        <v>866</v>
      </c>
      <c r="D82">
        <f>SUM(Tabella1[[#This Row],[Sensus + Watertech]:[Watertech                                 GRANDI UTENZE]])</f>
        <v>189</v>
      </c>
      <c r="E82">
        <f t="shared" si="2"/>
        <v>189</v>
      </c>
      <c r="F82">
        <v>189</v>
      </c>
      <c r="G82">
        <v>0</v>
      </c>
      <c r="H82">
        <v>0</v>
      </c>
      <c r="I82">
        <v>0</v>
      </c>
      <c r="J82">
        <v>0</v>
      </c>
      <c r="K82" s="3">
        <f>+Tabella1[[#This Row],[TLT]]/Tabella1[[#This Row],[UTENZE TOTALI]]</f>
        <v>0.21824480369515012</v>
      </c>
      <c r="L82">
        <v>2025</v>
      </c>
      <c r="M82">
        <v>7</v>
      </c>
      <c r="N82">
        <v>0</v>
      </c>
      <c r="O82">
        <f>Tabella1[[#This Row],[UTENZE TOTALI]]-Tabella1[[#This Row],[TLT]]-Tabella1[[#This Row],[numero utenze letture trimestrali]]-Tabella1[[#This Row],[numero uteze letture bimestrali]]</f>
        <v>670</v>
      </c>
    </row>
    <row r="83" spans="2:15" x14ac:dyDescent="0.25">
      <c r="B83" t="s">
        <v>82</v>
      </c>
      <c r="C83">
        <v>850</v>
      </c>
      <c r="D83">
        <f>SUM(Tabella1[[#This Row],[Sensus + Watertech]:[Watertech                                 GRANDI UTENZE]])</f>
        <v>72</v>
      </c>
      <c r="E83">
        <f t="shared" si="2"/>
        <v>72</v>
      </c>
      <c r="F83">
        <v>72</v>
      </c>
      <c r="G83">
        <v>0</v>
      </c>
      <c r="H83">
        <v>0</v>
      </c>
      <c r="I83">
        <v>0</v>
      </c>
      <c r="J83">
        <v>0</v>
      </c>
      <c r="K83" s="3">
        <f>+Tabella1[[#This Row],[TLT]]/Tabella1[[#This Row],[UTENZE TOTALI]]</f>
        <v>8.4705882352941173E-2</v>
      </c>
      <c r="L83">
        <v>2025</v>
      </c>
      <c r="M83">
        <v>12</v>
      </c>
      <c r="N83">
        <v>1</v>
      </c>
      <c r="O83">
        <f>Tabella1[[#This Row],[UTENZE TOTALI]]-Tabella1[[#This Row],[TLT]]-Tabella1[[#This Row],[numero utenze letture trimestrali]]-Tabella1[[#This Row],[numero uteze letture bimestrali]]</f>
        <v>765</v>
      </c>
    </row>
    <row r="84" spans="2:15" x14ac:dyDescent="0.25">
      <c r="B84" t="s">
        <v>83</v>
      </c>
      <c r="C84">
        <v>1208</v>
      </c>
      <c r="D84">
        <f>SUM(Tabella1[[#This Row],[Sensus + Watertech]:[Watertech                                 GRANDI UTENZE]])</f>
        <v>1118</v>
      </c>
      <c r="E84">
        <f t="shared" si="2"/>
        <v>1118</v>
      </c>
      <c r="F84">
        <v>1118</v>
      </c>
      <c r="G84">
        <v>0</v>
      </c>
      <c r="H84">
        <v>0</v>
      </c>
      <c r="I84">
        <v>0</v>
      </c>
      <c r="J84">
        <v>0</v>
      </c>
      <c r="K84" s="3">
        <f>+Tabella1[[#This Row],[TLT]]/Tabella1[[#This Row],[UTENZE TOTALI]]</f>
        <v>0.92549668874172186</v>
      </c>
      <c r="L84">
        <v>2025</v>
      </c>
      <c r="M84">
        <v>16</v>
      </c>
      <c r="N84">
        <v>1</v>
      </c>
      <c r="O84">
        <f>Tabella1[[#This Row],[UTENZE TOTALI]]-Tabella1[[#This Row],[TLT]]-Tabella1[[#This Row],[numero utenze letture trimestrali]]-Tabella1[[#This Row],[numero uteze letture bimestrali]]</f>
        <v>73</v>
      </c>
    </row>
    <row r="85" spans="2:15" x14ac:dyDescent="0.25">
      <c r="B85" t="s">
        <v>84</v>
      </c>
      <c r="C85">
        <v>1560</v>
      </c>
      <c r="D85">
        <f>SUM(Tabella1[[#This Row],[Sensus + Watertech]:[Watertech                                 GRANDI UTENZE]])</f>
        <v>1290</v>
      </c>
      <c r="E85">
        <f t="shared" si="2"/>
        <v>1282</v>
      </c>
      <c r="F85">
        <v>1282</v>
      </c>
      <c r="G85">
        <v>0</v>
      </c>
      <c r="H85">
        <v>0</v>
      </c>
      <c r="I85">
        <v>1</v>
      </c>
      <c r="J85">
        <v>7</v>
      </c>
      <c r="K85" s="3">
        <f>+Tabella1[[#This Row],[TLT]]/Tabella1[[#This Row],[UTENZE TOTALI]]</f>
        <v>0.82692307692307687</v>
      </c>
      <c r="L85">
        <v>2025</v>
      </c>
      <c r="M85">
        <v>78</v>
      </c>
      <c r="N85">
        <v>8</v>
      </c>
      <c r="O85">
        <f>Tabella1[[#This Row],[UTENZE TOTALI]]-Tabella1[[#This Row],[TLT]]-Tabella1[[#This Row],[numero utenze letture trimestrali]]-Tabella1[[#This Row],[numero uteze letture bimestrali]]</f>
        <v>184</v>
      </c>
    </row>
    <row r="86" spans="2:15" x14ac:dyDescent="0.25">
      <c r="B86" t="s">
        <v>85</v>
      </c>
      <c r="C86">
        <v>875</v>
      </c>
      <c r="D86">
        <f>SUM(Tabella1[[#This Row],[Sensus + Watertech]:[Watertech                                 GRANDI UTENZE]])</f>
        <v>673</v>
      </c>
      <c r="E86">
        <f t="shared" si="2"/>
        <v>673</v>
      </c>
      <c r="F86">
        <v>673</v>
      </c>
      <c r="G86">
        <v>0</v>
      </c>
      <c r="H86">
        <v>0</v>
      </c>
      <c r="I86">
        <v>0</v>
      </c>
      <c r="J86">
        <v>0</v>
      </c>
      <c r="K86" s="3">
        <f>+Tabella1[[#This Row],[TLT]]/Tabella1[[#This Row],[UTENZE TOTALI]]</f>
        <v>0.76914285714285713</v>
      </c>
      <c r="L86">
        <v>2024</v>
      </c>
      <c r="M86">
        <v>17</v>
      </c>
      <c r="N86">
        <v>3</v>
      </c>
      <c r="O86">
        <f>Tabella1[[#This Row],[UTENZE TOTALI]]-Tabella1[[#This Row],[TLT]]-Tabella1[[#This Row],[numero utenze letture trimestrali]]-Tabella1[[#This Row],[numero uteze letture bimestrali]]</f>
        <v>182</v>
      </c>
    </row>
    <row r="87" spans="2:15" x14ac:dyDescent="0.25">
      <c r="B87" t="s">
        <v>87</v>
      </c>
      <c r="C87" s="2">
        <f>SUBTOTAL(109,Tabella1[UTENZE TOTALI])</f>
        <v>113165</v>
      </c>
      <c r="D87" s="2">
        <f>SUBTOTAL(109,Tabella1[TLT])</f>
        <v>50613</v>
      </c>
      <c r="E87" s="2">
        <f>SUBTOTAL(109,Tabella1[TLT IN WALK-BY])</f>
        <v>42957</v>
      </c>
      <c r="F87" s="2">
        <f>SUBTOTAL(109,Tabella1[Sensus + Watertech])</f>
        <v>40568</v>
      </c>
      <c r="G87" s="2">
        <f>SUBTOTAL(109,Tabella1[Kamstrup concentratore])</f>
        <v>7271</v>
      </c>
      <c r="H87" s="2">
        <f>SUBTOTAL(109,Tabella1[Kamstrup walk-by])</f>
        <v>2389</v>
      </c>
      <c r="I87" s="2">
        <f>SUBTOTAL(109,Tabella1[Axioma])</f>
        <v>36</v>
      </c>
      <c r="J87" s="2">
        <f>SUBTOTAL(109,Tabella1[Watertech                                 GRANDI UTENZE])</f>
        <v>349</v>
      </c>
      <c r="K87" s="2"/>
      <c r="L87" s="2"/>
      <c r="M87" s="2">
        <f>SUBTOTAL(109,Tabella1[numero utenze letture trimestrali])</f>
        <v>3785</v>
      </c>
      <c r="N87" s="2">
        <f>SUBTOTAL(109,Tabella1[numero uteze letture bimestrali])</f>
        <v>376</v>
      </c>
      <c r="O87" s="2"/>
    </row>
  </sheetData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Mandelli Federica</dc:creator>
  <cp:lastModifiedBy>Paduano Antonia</cp:lastModifiedBy>
  <dcterms:created xsi:type="dcterms:W3CDTF">2024-01-18T11:36:12Z</dcterms:created>
  <dcterms:modified xsi:type="dcterms:W3CDTF">2025-03-25T09:57:28Z</dcterms:modified>
</cp:coreProperties>
</file>